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DISTRIBUCIÓN\"/>
    </mc:Choice>
  </mc:AlternateContent>
  <xr:revisionPtr revIDLastSave="0" documentId="13_ncr:1_{D28C5FCC-1270-4113-BDF4-AA3BB2157BA1}" xr6:coauthVersionLast="47" xr6:coauthVersionMax="47" xr10:uidLastSave="{00000000-0000-0000-0000-000000000000}"/>
  <bookViews>
    <workbookView xWindow="-120" yWindow="-120" windowWidth="29040" windowHeight="15840" activeTab="3" xr2:uid="{065D1EE1-59B3-4728-9EF0-743A4E460186}"/>
  </bookViews>
  <sheets>
    <sheet name="Dashboard" sheetId="3" r:id="rId1"/>
    <sheet name="Pivots" sheetId="4" r:id="rId2"/>
    <sheet name="Detalle" sheetId="1" r:id="rId3"/>
    <sheet name="Tablas" sheetId="2" r:id="rId4"/>
  </sheets>
  <definedNames>
    <definedName name="Conductores">OFFSET(Tablas!$E$6,1,0,COUNTA(Tablas!$E$7:$E$5000),1)</definedName>
    <definedName name="Destinos">OFFSET(Tablas!$M$6,1,0,COUNTA(Tablas!$M$7:$M$5002),1)</definedName>
    <definedName name="Observaciones">OFFSET(Tablas!$I$6,1,0,COUNTA(Tablas!$I$7:$I$4998),1)</definedName>
    <definedName name="Origen">OFFSET(Tablas!$K$6,1,0,COUNTA(Tablas!$K$7:$K$5002),1)</definedName>
    <definedName name="SegmentaciónDeDatos_Año">#N/A</definedName>
    <definedName name="SegmentaciónDeDatos_Conductor">#N/A</definedName>
    <definedName name="SegmentaciónDeDatos_Mes">#N/A</definedName>
    <definedName name="SegmentaciónDeDatos_Ruta">#N/A</definedName>
    <definedName name="Tonelajes">OFFSET(Tablas!$G$6,1,0,COUNTA(Tablas!$G$7:$G$5000),1)</definedName>
  </definedNames>
  <calcPr calcId="191029"/>
  <pivotCaches>
    <pivotCache cacheId="0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4" l="1"/>
  <c r="C6" i="4"/>
  <c r="D6" i="4"/>
  <c r="C7" i="4" l="1"/>
  <c r="D7" i="4"/>
  <c r="A307" i="1"/>
  <c r="P307" i="1" s="1"/>
  <c r="A308" i="1"/>
  <c r="P308" i="1" s="1"/>
  <c r="A309" i="1"/>
  <c r="P309" i="1" s="1"/>
  <c r="A310" i="1"/>
  <c r="P310" i="1" s="1"/>
  <c r="A311" i="1"/>
  <c r="P311" i="1" s="1"/>
  <c r="A312" i="1"/>
  <c r="P312" i="1" s="1"/>
  <c r="A313" i="1"/>
  <c r="P313" i="1" s="1"/>
  <c r="A314" i="1"/>
  <c r="P314" i="1" s="1"/>
  <c r="A315" i="1"/>
  <c r="P315" i="1" s="1"/>
  <c r="A316" i="1"/>
  <c r="P316" i="1" s="1"/>
  <c r="A317" i="1"/>
  <c r="P317" i="1" s="1"/>
  <c r="A318" i="1"/>
  <c r="P318" i="1" s="1"/>
  <c r="A319" i="1"/>
  <c r="P319" i="1" s="1"/>
  <c r="A320" i="1"/>
  <c r="P320" i="1" s="1"/>
  <c r="A321" i="1"/>
  <c r="P321" i="1" s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A2" i="1"/>
  <c r="P2" i="1" s="1"/>
  <c r="A3" i="1"/>
  <c r="P3" i="1" s="1"/>
  <c r="A4" i="1"/>
  <c r="P4" i="1" s="1"/>
  <c r="A5" i="1"/>
  <c r="P5" i="1" s="1"/>
  <c r="A6" i="1"/>
  <c r="P6" i="1" s="1"/>
  <c r="A7" i="1"/>
  <c r="P7" i="1" s="1"/>
  <c r="A8" i="1"/>
  <c r="P8" i="1" s="1"/>
  <c r="A9" i="1"/>
  <c r="P9" i="1" s="1"/>
  <c r="A10" i="1"/>
  <c r="P10" i="1" s="1"/>
  <c r="A11" i="1"/>
  <c r="P11" i="1" s="1"/>
  <c r="A12" i="1"/>
  <c r="P12" i="1" s="1"/>
  <c r="A13" i="1"/>
  <c r="P13" i="1" s="1"/>
  <c r="A14" i="1"/>
  <c r="P14" i="1" s="1"/>
  <c r="A15" i="1"/>
  <c r="P15" i="1" s="1"/>
  <c r="A16" i="1"/>
  <c r="P16" i="1" s="1"/>
  <c r="A17" i="1"/>
  <c r="P17" i="1" s="1"/>
  <c r="A18" i="1"/>
  <c r="P18" i="1" s="1"/>
  <c r="A19" i="1"/>
  <c r="P19" i="1" s="1"/>
  <c r="A20" i="1"/>
  <c r="P20" i="1" s="1"/>
  <c r="A21" i="1"/>
  <c r="P21" i="1" s="1"/>
  <c r="A22" i="1"/>
  <c r="P22" i="1" s="1"/>
  <c r="A23" i="1"/>
  <c r="P23" i="1" s="1"/>
  <c r="A24" i="1"/>
  <c r="P24" i="1" s="1"/>
  <c r="A25" i="1"/>
  <c r="P25" i="1" s="1"/>
  <c r="A26" i="1"/>
  <c r="P26" i="1" s="1"/>
  <c r="A27" i="1"/>
  <c r="P27" i="1" s="1"/>
  <c r="A28" i="1"/>
  <c r="P28" i="1" s="1"/>
  <c r="A29" i="1"/>
  <c r="P29" i="1" s="1"/>
  <c r="A30" i="1"/>
  <c r="P30" i="1" s="1"/>
  <c r="A31" i="1"/>
  <c r="P31" i="1" s="1"/>
  <c r="A32" i="1"/>
  <c r="P32" i="1" s="1"/>
  <c r="A33" i="1"/>
  <c r="P33" i="1" s="1"/>
  <c r="A34" i="1"/>
  <c r="P34" i="1" s="1"/>
  <c r="A35" i="1"/>
  <c r="P35" i="1" s="1"/>
  <c r="A36" i="1"/>
  <c r="P36" i="1" s="1"/>
  <c r="A37" i="1"/>
  <c r="P37" i="1" s="1"/>
  <c r="A38" i="1"/>
  <c r="P38" i="1" s="1"/>
  <c r="A39" i="1"/>
  <c r="P39" i="1" s="1"/>
  <c r="A40" i="1"/>
  <c r="P40" i="1" s="1"/>
  <c r="A41" i="1"/>
  <c r="P41" i="1" s="1"/>
  <c r="A42" i="1"/>
  <c r="P42" i="1" s="1"/>
  <c r="A43" i="1"/>
  <c r="P43" i="1" s="1"/>
  <c r="A44" i="1"/>
  <c r="P44" i="1" s="1"/>
  <c r="A45" i="1"/>
  <c r="P45" i="1" s="1"/>
  <c r="A46" i="1"/>
  <c r="P46" i="1" s="1"/>
  <c r="A47" i="1"/>
  <c r="P47" i="1" s="1"/>
  <c r="A48" i="1"/>
  <c r="P48" i="1" s="1"/>
  <c r="A49" i="1"/>
  <c r="P49" i="1" s="1"/>
  <c r="A50" i="1"/>
  <c r="P50" i="1" s="1"/>
  <c r="A51" i="1"/>
  <c r="P51" i="1" s="1"/>
  <c r="A52" i="1"/>
  <c r="P52" i="1" s="1"/>
  <c r="A53" i="1"/>
  <c r="P53" i="1" s="1"/>
  <c r="A54" i="1"/>
  <c r="P54" i="1" s="1"/>
  <c r="A55" i="1"/>
  <c r="P55" i="1" s="1"/>
  <c r="A56" i="1"/>
  <c r="P56" i="1" s="1"/>
  <c r="A57" i="1"/>
  <c r="P57" i="1" s="1"/>
  <c r="A58" i="1"/>
  <c r="P58" i="1" s="1"/>
  <c r="A59" i="1"/>
  <c r="P59" i="1" s="1"/>
  <c r="A60" i="1"/>
  <c r="P60" i="1" s="1"/>
  <c r="A61" i="1"/>
  <c r="P61" i="1" s="1"/>
  <c r="A62" i="1"/>
  <c r="P62" i="1" s="1"/>
  <c r="A63" i="1"/>
  <c r="P63" i="1" s="1"/>
  <c r="A64" i="1"/>
  <c r="P64" i="1" s="1"/>
  <c r="A65" i="1"/>
  <c r="P65" i="1" s="1"/>
  <c r="A66" i="1"/>
  <c r="P66" i="1" s="1"/>
  <c r="A67" i="1"/>
  <c r="P67" i="1" s="1"/>
  <c r="A68" i="1"/>
  <c r="P68" i="1" s="1"/>
  <c r="A69" i="1"/>
  <c r="P69" i="1" s="1"/>
  <c r="A70" i="1"/>
  <c r="P70" i="1" s="1"/>
  <c r="A71" i="1"/>
  <c r="P71" i="1" s="1"/>
  <c r="A72" i="1"/>
  <c r="P72" i="1" s="1"/>
  <c r="A73" i="1"/>
  <c r="P73" i="1" s="1"/>
  <c r="A74" i="1"/>
  <c r="P74" i="1" s="1"/>
  <c r="A75" i="1"/>
  <c r="P75" i="1" s="1"/>
  <c r="A76" i="1"/>
  <c r="P76" i="1" s="1"/>
  <c r="A77" i="1"/>
  <c r="P77" i="1" s="1"/>
  <c r="A78" i="1"/>
  <c r="P78" i="1" s="1"/>
  <c r="A79" i="1"/>
  <c r="P79" i="1" s="1"/>
  <c r="A80" i="1"/>
  <c r="P80" i="1" s="1"/>
  <c r="A81" i="1"/>
  <c r="P81" i="1" s="1"/>
  <c r="A82" i="1"/>
  <c r="P82" i="1" s="1"/>
  <c r="A83" i="1"/>
  <c r="P83" i="1" s="1"/>
  <c r="A84" i="1"/>
  <c r="P84" i="1" s="1"/>
  <c r="A85" i="1"/>
  <c r="P85" i="1" s="1"/>
  <c r="A86" i="1"/>
  <c r="P86" i="1" s="1"/>
  <c r="A87" i="1"/>
  <c r="P87" i="1" s="1"/>
  <c r="A88" i="1"/>
  <c r="P88" i="1" s="1"/>
  <c r="A89" i="1"/>
  <c r="P89" i="1" s="1"/>
  <c r="A90" i="1"/>
  <c r="P90" i="1" s="1"/>
  <c r="A91" i="1"/>
  <c r="P91" i="1" s="1"/>
  <c r="A92" i="1"/>
  <c r="P92" i="1" s="1"/>
  <c r="A93" i="1"/>
  <c r="P93" i="1" s="1"/>
  <c r="A94" i="1"/>
  <c r="P94" i="1" s="1"/>
  <c r="A95" i="1"/>
  <c r="P95" i="1" s="1"/>
  <c r="A96" i="1"/>
  <c r="P96" i="1" s="1"/>
  <c r="A97" i="1"/>
  <c r="P97" i="1" s="1"/>
  <c r="A98" i="1"/>
  <c r="P98" i="1" s="1"/>
  <c r="A99" i="1"/>
  <c r="P99" i="1" s="1"/>
  <c r="A100" i="1"/>
  <c r="P100" i="1" s="1"/>
  <c r="A101" i="1"/>
  <c r="P101" i="1" s="1"/>
  <c r="A102" i="1"/>
  <c r="P102" i="1" s="1"/>
  <c r="A103" i="1"/>
  <c r="P103" i="1" s="1"/>
  <c r="A104" i="1"/>
  <c r="P104" i="1" s="1"/>
  <c r="A105" i="1"/>
  <c r="P105" i="1" s="1"/>
  <c r="A106" i="1"/>
  <c r="P106" i="1" s="1"/>
  <c r="A107" i="1"/>
  <c r="P107" i="1" s="1"/>
  <c r="A108" i="1"/>
  <c r="P108" i="1" s="1"/>
  <c r="A109" i="1"/>
  <c r="P109" i="1" s="1"/>
  <c r="A110" i="1"/>
  <c r="P110" i="1" s="1"/>
  <c r="A111" i="1"/>
  <c r="P111" i="1" s="1"/>
  <c r="A112" i="1"/>
  <c r="P112" i="1" s="1"/>
  <c r="A113" i="1"/>
  <c r="P113" i="1" s="1"/>
  <c r="A114" i="1"/>
  <c r="P114" i="1" s="1"/>
  <c r="A115" i="1"/>
  <c r="P115" i="1" s="1"/>
  <c r="A116" i="1"/>
  <c r="P116" i="1" s="1"/>
  <c r="A117" i="1"/>
  <c r="P117" i="1" s="1"/>
  <c r="A118" i="1"/>
  <c r="P118" i="1" s="1"/>
  <c r="A119" i="1"/>
  <c r="P119" i="1" s="1"/>
  <c r="A120" i="1"/>
  <c r="P120" i="1" s="1"/>
  <c r="A121" i="1"/>
  <c r="P121" i="1" s="1"/>
  <c r="A122" i="1"/>
  <c r="P122" i="1" s="1"/>
  <c r="A123" i="1"/>
  <c r="P123" i="1" s="1"/>
  <c r="A124" i="1"/>
  <c r="P124" i="1" s="1"/>
  <c r="A125" i="1"/>
  <c r="P125" i="1" s="1"/>
  <c r="A126" i="1"/>
  <c r="P126" i="1" s="1"/>
  <c r="A127" i="1"/>
  <c r="P127" i="1" s="1"/>
  <c r="A128" i="1"/>
  <c r="P128" i="1" s="1"/>
  <c r="A129" i="1"/>
  <c r="P129" i="1" s="1"/>
  <c r="A130" i="1"/>
  <c r="P130" i="1" s="1"/>
  <c r="A131" i="1"/>
  <c r="P131" i="1" s="1"/>
  <c r="A132" i="1"/>
  <c r="P132" i="1" s="1"/>
  <c r="A133" i="1"/>
  <c r="P133" i="1" s="1"/>
  <c r="A134" i="1"/>
  <c r="P134" i="1" s="1"/>
  <c r="A135" i="1"/>
  <c r="P135" i="1" s="1"/>
  <c r="A136" i="1"/>
  <c r="P136" i="1" s="1"/>
  <c r="A137" i="1"/>
  <c r="P137" i="1" s="1"/>
  <c r="A138" i="1"/>
  <c r="P138" i="1" s="1"/>
  <c r="A139" i="1"/>
  <c r="P139" i="1" s="1"/>
  <c r="A140" i="1"/>
  <c r="P140" i="1" s="1"/>
  <c r="A141" i="1"/>
  <c r="P141" i="1" s="1"/>
  <c r="A142" i="1"/>
  <c r="P142" i="1" s="1"/>
  <c r="A143" i="1"/>
  <c r="P143" i="1" s="1"/>
  <c r="A144" i="1"/>
  <c r="P144" i="1" s="1"/>
  <c r="A145" i="1"/>
  <c r="P145" i="1" s="1"/>
  <c r="A146" i="1"/>
  <c r="P146" i="1" s="1"/>
  <c r="A147" i="1"/>
  <c r="P147" i="1" s="1"/>
  <c r="A148" i="1"/>
  <c r="P148" i="1" s="1"/>
  <c r="A149" i="1"/>
  <c r="P149" i="1" s="1"/>
  <c r="A150" i="1"/>
  <c r="P150" i="1" s="1"/>
  <c r="A151" i="1"/>
  <c r="P151" i="1" s="1"/>
  <c r="A152" i="1"/>
  <c r="P152" i="1" s="1"/>
  <c r="A153" i="1"/>
  <c r="P153" i="1" s="1"/>
  <c r="A154" i="1"/>
  <c r="P154" i="1" s="1"/>
  <c r="A155" i="1"/>
  <c r="P155" i="1" s="1"/>
  <c r="A156" i="1"/>
  <c r="P156" i="1" s="1"/>
  <c r="A157" i="1"/>
  <c r="P157" i="1" s="1"/>
  <c r="A158" i="1"/>
  <c r="P158" i="1" s="1"/>
  <c r="A159" i="1"/>
  <c r="P159" i="1" s="1"/>
  <c r="A160" i="1"/>
  <c r="P160" i="1" s="1"/>
  <c r="A161" i="1"/>
  <c r="P161" i="1" s="1"/>
  <c r="A162" i="1"/>
  <c r="P162" i="1" s="1"/>
  <c r="A163" i="1"/>
  <c r="P163" i="1" s="1"/>
  <c r="A164" i="1"/>
  <c r="P164" i="1" s="1"/>
  <c r="A165" i="1"/>
  <c r="P165" i="1" s="1"/>
  <c r="A166" i="1"/>
  <c r="P166" i="1" s="1"/>
  <c r="A167" i="1"/>
  <c r="P167" i="1" s="1"/>
  <c r="A168" i="1"/>
  <c r="P168" i="1" s="1"/>
  <c r="A169" i="1"/>
  <c r="P169" i="1" s="1"/>
  <c r="A170" i="1"/>
  <c r="P170" i="1" s="1"/>
  <c r="A171" i="1"/>
  <c r="P171" i="1" s="1"/>
  <c r="A172" i="1"/>
  <c r="P172" i="1" s="1"/>
  <c r="A173" i="1"/>
  <c r="P173" i="1" s="1"/>
  <c r="A174" i="1"/>
  <c r="P174" i="1" s="1"/>
  <c r="A175" i="1"/>
  <c r="P175" i="1" s="1"/>
  <c r="A176" i="1"/>
  <c r="P176" i="1" s="1"/>
  <c r="A177" i="1"/>
  <c r="P177" i="1" s="1"/>
  <c r="A178" i="1"/>
  <c r="P178" i="1" s="1"/>
  <c r="A179" i="1"/>
  <c r="P179" i="1" s="1"/>
  <c r="A180" i="1"/>
  <c r="P180" i="1" s="1"/>
  <c r="A181" i="1"/>
  <c r="P181" i="1" s="1"/>
  <c r="A182" i="1"/>
  <c r="P182" i="1" s="1"/>
  <c r="A183" i="1"/>
  <c r="P183" i="1" s="1"/>
  <c r="A184" i="1"/>
  <c r="P184" i="1" s="1"/>
  <c r="A185" i="1"/>
  <c r="P185" i="1" s="1"/>
  <c r="A186" i="1"/>
  <c r="P186" i="1" s="1"/>
  <c r="A187" i="1"/>
  <c r="P187" i="1" s="1"/>
  <c r="A188" i="1"/>
  <c r="P188" i="1" s="1"/>
  <c r="A189" i="1"/>
  <c r="P189" i="1" s="1"/>
  <c r="A190" i="1"/>
  <c r="P190" i="1" s="1"/>
  <c r="A191" i="1"/>
  <c r="P191" i="1" s="1"/>
  <c r="A192" i="1"/>
  <c r="P192" i="1" s="1"/>
  <c r="A193" i="1"/>
  <c r="P193" i="1" s="1"/>
  <c r="A194" i="1"/>
  <c r="P194" i="1" s="1"/>
  <c r="A195" i="1"/>
  <c r="P195" i="1" s="1"/>
  <c r="A196" i="1"/>
  <c r="P196" i="1" s="1"/>
  <c r="A197" i="1"/>
  <c r="P197" i="1" s="1"/>
  <c r="A198" i="1"/>
  <c r="P198" i="1" s="1"/>
  <c r="A199" i="1"/>
  <c r="P199" i="1" s="1"/>
  <c r="A200" i="1"/>
  <c r="P200" i="1" s="1"/>
  <c r="A201" i="1"/>
  <c r="P201" i="1" s="1"/>
  <c r="A202" i="1"/>
  <c r="P202" i="1" s="1"/>
  <c r="A203" i="1"/>
  <c r="P203" i="1" s="1"/>
  <c r="A204" i="1"/>
  <c r="P204" i="1" s="1"/>
  <c r="A205" i="1"/>
  <c r="P205" i="1" s="1"/>
  <c r="A206" i="1"/>
  <c r="P206" i="1" s="1"/>
  <c r="A207" i="1"/>
  <c r="P207" i="1" s="1"/>
  <c r="A208" i="1"/>
  <c r="P208" i="1" s="1"/>
  <c r="A209" i="1"/>
  <c r="P209" i="1" s="1"/>
  <c r="A210" i="1"/>
  <c r="P210" i="1" s="1"/>
  <c r="A211" i="1"/>
  <c r="P211" i="1" s="1"/>
  <c r="A212" i="1"/>
  <c r="P212" i="1" s="1"/>
  <c r="A213" i="1"/>
  <c r="P213" i="1" s="1"/>
  <c r="A214" i="1"/>
  <c r="P214" i="1" s="1"/>
  <c r="A215" i="1"/>
  <c r="P215" i="1" s="1"/>
  <c r="A216" i="1"/>
  <c r="P216" i="1" s="1"/>
  <c r="A217" i="1"/>
  <c r="P217" i="1" s="1"/>
  <c r="A218" i="1"/>
  <c r="P218" i="1" s="1"/>
  <c r="A219" i="1"/>
  <c r="P219" i="1" s="1"/>
  <c r="A220" i="1"/>
  <c r="P220" i="1" s="1"/>
  <c r="A221" i="1"/>
  <c r="P221" i="1" s="1"/>
  <c r="A222" i="1"/>
  <c r="P222" i="1" s="1"/>
  <c r="A223" i="1"/>
  <c r="P223" i="1" s="1"/>
  <c r="A224" i="1"/>
  <c r="P224" i="1" s="1"/>
  <c r="A225" i="1"/>
  <c r="P225" i="1" s="1"/>
  <c r="A226" i="1"/>
  <c r="P226" i="1" s="1"/>
  <c r="A227" i="1"/>
  <c r="P227" i="1" s="1"/>
  <c r="A228" i="1"/>
  <c r="P228" i="1" s="1"/>
  <c r="A229" i="1"/>
  <c r="P229" i="1" s="1"/>
  <c r="A230" i="1"/>
  <c r="P230" i="1" s="1"/>
  <c r="A231" i="1"/>
  <c r="P231" i="1" s="1"/>
  <c r="A232" i="1"/>
  <c r="P232" i="1" s="1"/>
  <c r="A233" i="1"/>
  <c r="P233" i="1" s="1"/>
  <c r="A234" i="1"/>
  <c r="P234" i="1" s="1"/>
  <c r="A235" i="1"/>
  <c r="P235" i="1" s="1"/>
  <c r="A236" i="1"/>
  <c r="P236" i="1" s="1"/>
  <c r="A237" i="1"/>
  <c r="P237" i="1" s="1"/>
  <c r="A238" i="1"/>
  <c r="P238" i="1" s="1"/>
  <c r="A239" i="1"/>
  <c r="P239" i="1" s="1"/>
  <c r="A240" i="1"/>
  <c r="P240" i="1" s="1"/>
  <c r="A241" i="1"/>
  <c r="P241" i="1" s="1"/>
  <c r="A242" i="1"/>
  <c r="P242" i="1" s="1"/>
  <c r="A243" i="1"/>
  <c r="P243" i="1" s="1"/>
  <c r="A244" i="1"/>
  <c r="P244" i="1" s="1"/>
  <c r="A245" i="1"/>
  <c r="P245" i="1" s="1"/>
  <c r="A246" i="1"/>
  <c r="P246" i="1" s="1"/>
  <c r="A247" i="1"/>
  <c r="P247" i="1" s="1"/>
  <c r="A248" i="1"/>
  <c r="P248" i="1" s="1"/>
  <c r="A249" i="1"/>
  <c r="P249" i="1" s="1"/>
  <c r="A250" i="1"/>
  <c r="P250" i="1" s="1"/>
  <c r="A251" i="1"/>
  <c r="P251" i="1" s="1"/>
  <c r="A252" i="1"/>
  <c r="P252" i="1" s="1"/>
  <c r="A253" i="1"/>
  <c r="P253" i="1" s="1"/>
  <c r="A254" i="1"/>
  <c r="P254" i="1" s="1"/>
  <c r="A255" i="1"/>
  <c r="P255" i="1" s="1"/>
  <c r="A256" i="1"/>
  <c r="P256" i="1" s="1"/>
  <c r="A257" i="1"/>
  <c r="P257" i="1" s="1"/>
  <c r="A258" i="1"/>
  <c r="P258" i="1" s="1"/>
  <c r="A259" i="1"/>
  <c r="P259" i="1" s="1"/>
  <c r="A260" i="1"/>
  <c r="P260" i="1" s="1"/>
  <c r="A261" i="1"/>
  <c r="P261" i="1" s="1"/>
  <c r="A262" i="1"/>
  <c r="P262" i="1" s="1"/>
  <c r="A263" i="1"/>
  <c r="P263" i="1" s="1"/>
  <c r="A264" i="1"/>
  <c r="P264" i="1" s="1"/>
  <c r="A265" i="1"/>
  <c r="P265" i="1" s="1"/>
  <c r="A266" i="1"/>
  <c r="P266" i="1" s="1"/>
  <c r="A267" i="1"/>
  <c r="P267" i="1" s="1"/>
  <c r="A268" i="1"/>
  <c r="P268" i="1" s="1"/>
  <c r="A269" i="1"/>
  <c r="P269" i="1" s="1"/>
  <c r="A270" i="1"/>
  <c r="P270" i="1" s="1"/>
  <c r="A271" i="1"/>
  <c r="P271" i="1" s="1"/>
  <c r="A272" i="1"/>
  <c r="P272" i="1" s="1"/>
  <c r="A273" i="1"/>
  <c r="P273" i="1" s="1"/>
  <c r="A274" i="1"/>
  <c r="P274" i="1" s="1"/>
  <c r="A275" i="1"/>
  <c r="P275" i="1" s="1"/>
  <c r="A276" i="1"/>
  <c r="P276" i="1" s="1"/>
  <c r="A277" i="1"/>
  <c r="P277" i="1" s="1"/>
  <c r="A278" i="1"/>
  <c r="P278" i="1" s="1"/>
  <c r="A279" i="1"/>
  <c r="P279" i="1" s="1"/>
  <c r="A280" i="1"/>
  <c r="P280" i="1" s="1"/>
  <c r="A281" i="1"/>
  <c r="P281" i="1" s="1"/>
  <c r="A282" i="1"/>
  <c r="P282" i="1" s="1"/>
  <c r="A283" i="1"/>
  <c r="P283" i="1" s="1"/>
  <c r="A284" i="1"/>
  <c r="P284" i="1" s="1"/>
  <c r="A285" i="1"/>
  <c r="P285" i="1" s="1"/>
  <c r="A286" i="1"/>
  <c r="P286" i="1" s="1"/>
  <c r="A287" i="1"/>
  <c r="P287" i="1" s="1"/>
  <c r="A288" i="1"/>
  <c r="P288" i="1" s="1"/>
  <c r="A289" i="1"/>
  <c r="P289" i="1" s="1"/>
  <c r="A290" i="1"/>
  <c r="P290" i="1" s="1"/>
  <c r="A291" i="1"/>
  <c r="P291" i="1" s="1"/>
  <c r="A292" i="1"/>
  <c r="P292" i="1" s="1"/>
  <c r="A293" i="1"/>
  <c r="P293" i="1" s="1"/>
  <c r="A294" i="1"/>
  <c r="P294" i="1" s="1"/>
  <c r="A295" i="1"/>
  <c r="P295" i="1" s="1"/>
  <c r="A296" i="1"/>
  <c r="P296" i="1" s="1"/>
  <c r="A297" i="1"/>
  <c r="P297" i="1" s="1"/>
  <c r="A298" i="1"/>
  <c r="P298" i="1" s="1"/>
  <c r="A299" i="1"/>
  <c r="P299" i="1" s="1"/>
  <c r="A300" i="1"/>
  <c r="P300" i="1" s="1"/>
  <c r="A301" i="1"/>
  <c r="P301" i="1" s="1"/>
  <c r="A302" i="1"/>
  <c r="P302" i="1" s="1"/>
  <c r="A303" i="1"/>
  <c r="P303" i="1" s="1"/>
  <c r="A304" i="1"/>
  <c r="P304" i="1" s="1"/>
  <c r="A305" i="1"/>
  <c r="P305" i="1" s="1"/>
  <c r="A306" i="1"/>
  <c r="P306" i="1" s="1"/>
  <c r="N2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K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H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Q315" i="1" l="1"/>
  <c r="Q307" i="1"/>
  <c r="Q319" i="1"/>
  <c r="Q311" i="1"/>
  <c r="L319" i="1"/>
  <c r="M319" i="1" s="1"/>
  <c r="L315" i="1"/>
  <c r="M315" i="1" s="1"/>
  <c r="L311" i="1"/>
  <c r="M311" i="1" s="1"/>
  <c r="Q320" i="1"/>
  <c r="Q312" i="1"/>
  <c r="Q316" i="1"/>
  <c r="Q308" i="1"/>
  <c r="L307" i="1"/>
  <c r="M307" i="1" s="1"/>
  <c r="L310" i="1"/>
  <c r="M310" i="1" s="1"/>
  <c r="Q309" i="1"/>
  <c r="Q321" i="1"/>
  <c r="Q313" i="1"/>
  <c r="Q317" i="1"/>
  <c r="L314" i="1"/>
  <c r="M314" i="1" s="1"/>
  <c r="L318" i="1"/>
  <c r="M318" i="1" s="1"/>
  <c r="L321" i="1"/>
  <c r="M321" i="1" s="1"/>
  <c r="L317" i="1"/>
  <c r="M317" i="1" s="1"/>
  <c r="L313" i="1"/>
  <c r="M313" i="1" s="1"/>
  <c r="L309" i="1"/>
  <c r="M309" i="1" s="1"/>
  <c r="L320" i="1"/>
  <c r="M320" i="1" s="1"/>
  <c r="L316" i="1"/>
  <c r="M316" i="1" s="1"/>
  <c r="L312" i="1"/>
  <c r="M312" i="1" s="1"/>
  <c r="L308" i="1"/>
  <c r="M308" i="1" s="1"/>
  <c r="Q318" i="1"/>
  <c r="Q314" i="1"/>
  <c r="Q310" i="1"/>
  <c r="Q305" i="1"/>
  <c r="Q301" i="1"/>
  <c r="Q297" i="1"/>
  <c r="Q293" i="1"/>
  <c r="Q289" i="1"/>
  <c r="Q285" i="1"/>
  <c r="Q281" i="1"/>
  <c r="Q277" i="1"/>
  <c r="Q273" i="1"/>
  <c r="Q269" i="1"/>
  <c r="Q265" i="1"/>
  <c r="Q261" i="1"/>
  <c r="Q257" i="1"/>
  <c r="Q253" i="1"/>
  <c r="Q249" i="1"/>
  <c r="Q245" i="1"/>
  <c r="Q241" i="1"/>
  <c r="Q237" i="1"/>
  <c r="Q233" i="1"/>
  <c r="Q229" i="1"/>
  <c r="Q225" i="1"/>
  <c r="Q221" i="1"/>
  <c r="Q217" i="1"/>
  <c r="Q213" i="1"/>
  <c r="Q209" i="1"/>
  <c r="Q205" i="1"/>
  <c r="Q201" i="1"/>
  <c r="Q197" i="1"/>
  <c r="Q193" i="1"/>
  <c r="Q189" i="1"/>
  <c r="Q185" i="1"/>
  <c r="Q181" i="1"/>
  <c r="Q177" i="1"/>
  <c r="Q173" i="1"/>
  <c r="Q169" i="1"/>
  <c r="Q165" i="1"/>
  <c r="Q161" i="1"/>
  <c r="Q157" i="1"/>
  <c r="Q153" i="1"/>
  <c r="Q149" i="1"/>
  <c r="Q145" i="1"/>
  <c r="Q141" i="1"/>
  <c r="Q137" i="1"/>
  <c r="Q133" i="1"/>
  <c r="Q129" i="1"/>
  <c r="Q125" i="1"/>
  <c r="Q121" i="1"/>
  <c r="Q117" i="1"/>
  <c r="Q113" i="1"/>
  <c r="Q109" i="1"/>
  <c r="Q105" i="1"/>
  <c r="Q101" i="1"/>
  <c r="Q97" i="1"/>
  <c r="Q93" i="1"/>
  <c r="Q89" i="1"/>
  <c r="Q85" i="1"/>
  <c r="Q81" i="1"/>
  <c r="Q77" i="1"/>
  <c r="Q73" i="1"/>
  <c r="Q69" i="1"/>
  <c r="Q65" i="1"/>
  <c r="Q61" i="1"/>
  <c r="Q57" i="1"/>
  <c r="Q53" i="1"/>
  <c r="Q49" i="1"/>
  <c r="Q45" i="1"/>
  <c r="Q41" i="1"/>
  <c r="Q37" i="1"/>
  <c r="Q33" i="1"/>
  <c r="Q29" i="1"/>
  <c r="Q25" i="1"/>
  <c r="Q21" i="1"/>
  <c r="Q17" i="1"/>
  <c r="Q13" i="1"/>
  <c r="Q9" i="1"/>
  <c r="Q5" i="1"/>
  <c r="Q304" i="1"/>
  <c r="Q300" i="1"/>
  <c r="Q296" i="1"/>
  <c r="Q292" i="1"/>
  <c r="Q288" i="1"/>
  <c r="Q284" i="1"/>
  <c r="Q280" i="1"/>
  <c r="Q276" i="1"/>
  <c r="Q272" i="1"/>
  <c r="Q268" i="1"/>
  <c r="Q264" i="1"/>
  <c r="Q260" i="1"/>
  <c r="Q256" i="1"/>
  <c r="Q252" i="1"/>
  <c r="Q248" i="1"/>
  <c r="Q244" i="1"/>
  <c r="Q240" i="1"/>
  <c r="Q236" i="1"/>
  <c r="Q232" i="1"/>
  <c r="Q228" i="1"/>
  <c r="Q224" i="1"/>
  <c r="Q220" i="1"/>
  <c r="Q216" i="1"/>
  <c r="Q212" i="1"/>
  <c r="Q208" i="1"/>
  <c r="Q204" i="1"/>
  <c r="Q200" i="1"/>
  <c r="Q196" i="1"/>
  <c r="Q192" i="1"/>
  <c r="Q188" i="1"/>
  <c r="Q184" i="1"/>
  <c r="Q180" i="1"/>
  <c r="Q176" i="1"/>
  <c r="Q172" i="1"/>
  <c r="Q168" i="1"/>
  <c r="Q164" i="1"/>
  <c r="Q160" i="1"/>
  <c r="Q156" i="1"/>
  <c r="Q152" i="1"/>
  <c r="Q148" i="1"/>
  <c r="Q144" i="1"/>
  <c r="Q140" i="1"/>
  <c r="Q136" i="1"/>
  <c r="Q132" i="1"/>
  <c r="Q128" i="1"/>
  <c r="Q124" i="1"/>
  <c r="Q120" i="1"/>
  <c r="Q116" i="1"/>
  <c r="Q112" i="1"/>
  <c r="Q108" i="1"/>
  <c r="Q104" i="1"/>
  <c r="Q100" i="1"/>
  <c r="Q96" i="1"/>
  <c r="Q92" i="1"/>
  <c r="Q88" i="1"/>
  <c r="Q84" i="1"/>
  <c r="Q80" i="1"/>
  <c r="Q76" i="1"/>
  <c r="Q72" i="1"/>
  <c r="Q68" i="1"/>
  <c r="Q64" i="1"/>
  <c r="Q60" i="1"/>
  <c r="Q56" i="1"/>
  <c r="Q52" i="1"/>
  <c r="Q48" i="1"/>
  <c r="Q44" i="1"/>
  <c r="Q40" i="1"/>
  <c r="Q36" i="1"/>
  <c r="Q32" i="1"/>
  <c r="Q28" i="1"/>
  <c r="Q24" i="1"/>
  <c r="Q20" i="1"/>
  <c r="Q16" i="1"/>
  <c r="Q12" i="1"/>
  <c r="Q8" i="1"/>
  <c r="Q4" i="1"/>
  <c r="Q303" i="1"/>
  <c r="Q299" i="1"/>
  <c r="Q295" i="1"/>
  <c r="Q291" i="1"/>
  <c r="Q287" i="1"/>
  <c r="Q283" i="1"/>
  <c r="Q279" i="1"/>
  <c r="Q275" i="1"/>
  <c r="Q271" i="1"/>
  <c r="Q267" i="1"/>
  <c r="Q263" i="1"/>
  <c r="Q259" i="1"/>
  <c r="Q255" i="1"/>
  <c r="Q251" i="1"/>
  <c r="Q247" i="1"/>
  <c r="Q243" i="1"/>
  <c r="Q239" i="1"/>
  <c r="Q235" i="1"/>
  <c r="Q231" i="1"/>
  <c r="Q227" i="1"/>
  <c r="Q223" i="1"/>
  <c r="Q219" i="1"/>
  <c r="Q215" i="1"/>
  <c r="Q211" i="1"/>
  <c r="Q207" i="1"/>
  <c r="Q203" i="1"/>
  <c r="Q199" i="1"/>
  <c r="Q195" i="1"/>
  <c r="Q191" i="1"/>
  <c r="Q187" i="1"/>
  <c r="Q183" i="1"/>
  <c r="Q179" i="1"/>
  <c r="Q175" i="1"/>
  <c r="Q171" i="1"/>
  <c r="Q167" i="1"/>
  <c r="Q163" i="1"/>
  <c r="Q159" i="1"/>
  <c r="Q155" i="1"/>
  <c r="Q151" i="1"/>
  <c r="Q147" i="1"/>
  <c r="Q143" i="1"/>
  <c r="Q139" i="1"/>
  <c r="Q135" i="1"/>
  <c r="Q131" i="1"/>
  <c r="Q127" i="1"/>
  <c r="Q123" i="1"/>
  <c r="Q119" i="1"/>
  <c r="Q115" i="1"/>
  <c r="Q111" i="1"/>
  <c r="Q107" i="1"/>
  <c r="Q103" i="1"/>
  <c r="Q99" i="1"/>
  <c r="Q95" i="1"/>
  <c r="Q91" i="1"/>
  <c r="Q87" i="1"/>
  <c r="Q83" i="1"/>
  <c r="Q79" i="1"/>
  <c r="Q75" i="1"/>
  <c r="Q71" i="1"/>
  <c r="Q67" i="1"/>
  <c r="Q63" i="1"/>
  <c r="Q59" i="1"/>
  <c r="Q55" i="1"/>
  <c r="Q51" i="1"/>
  <c r="Q47" i="1"/>
  <c r="Q43" i="1"/>
  <c r="Q39" i="1"/>
  <c r="Q35" i="1"/>
  <c r="Q31" i="1"/>
  <c r="Q27" i="1"/>
  <c r="Q23" i="1"/>
  <c r="Q19" i="1"/>
  <c r="Q15" i="1"/>
  <c r="Q11" i="1"/>
  <c r="Q7" i="1"/>
  <c r="Q3" i="1"/>
  <c r="Q306" i="1"/>
  <c r="Q302" i="1"/>
  <c r="Q298" i="1"/>
  <c r="Q294" i="1"/>
  <c r="Q290" i="1"/>
  <c r="Q286" i="1"/>
  <c r="Q282" i="1"/>
  <c r="Q278" i="1"/>
  <c r="Q274" i="1"/>
  <c r="Q270" i="1"/>
  <c r="Q266" i="1"/>
  <c r="Q262" i="1"/>
  <c r="Q258" i="1"/>
  <c r="Q254" i="1"/>
  <c r="Q250" i="1"/>
  <c r="Q246" i="1"/>
  <c r="Q242" i="1"/>
  <c r="Q238" i="1"/>
  <c r="Q234" i="1"/>
  <c r="Q230" i="1"/>
  <c r="Q226" i="1"/>
  <c r="Q222" i="1"/>
  <c r="Q218" i="1"/>
  <c r="Q214" i="1"/>
  <c r="Q210" i="1"/>
  <c r="Q206" i="1"/>
  <c r="Q202" i="1"/>
  <c r="Q198" i="1"/>
  <c r="Q194" i="1"/>
  <c r="Q190" i="1"/>
  <c r="Q186" i="1"/>
  <c r="Q182" i="1"/>
  <c r="Q178" i="1"/>
  <c r="Q174" i="1"/>
  <c r="Q170" i="1"/>
  <c r="Q166" i="1"/>
  <c r="Q162" i="1"/>
  <c r="Q158" i="1"/>
  <c r="Q154" i="1"/>
  <c r="Q150" i="1"/>
  <c r="Q146" i="1"/>
  <c r="Q142" i="1"/>
  <c r="Q138" i="1"/>
  <c r="Q134" i="1"/>
  <c r="Q130" i="1"/>
  <c r="Q126" i="1"/>
  <c r="Q122" i="1"/>
  <c r="Q118" i="1"/>
  <c r="Q114" i="1"/>
  <c r="Q110" i="1"/>
  <c r="Q106" i="1"/>
  <c r="Q102" i="1"/>
  <c r="Q98" i="1"/>
  <c r="Q94" i="1"/>
  <c r="Q90" i="1"/>
  <c r="Q86" i="1"/>
  <c r="Q82" i="1"/>
  <c r="Q78" i="1"/>
  <c r="Q74" i="1"/>
  <c r="Q70" i="1"/>
  <c r="Q66" i="1"/>
  <c r="Q62" i="1"/>
  <c r="Q58" i="1"/>
  <c r="Q54" i="1"/>
  <c r="Q50" i="1"/>
  <c r="Q46" i="1"/>
  <c r="Q42" i="1"/>
  <c r="Q38" i="1"/>
  <c r="Q34" i="1"/>
  <c r="Q30" i="1"/>
  <c r="Q26" i="1"/>
  <c r="Q22" i="1"/>
  <c r="Q18" i="1"/>
  <c r="Q14" i="1"/>
  <c r="Q10" i="1"/>
  <c r="Q6" i="1"/>
  <c r="Q2" i="1"/>
  <c r="D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L23" i="1"/>
  <c r="M23" i="1" s="1"/>
  <c r="L24" i="1"/>
  <c r="M24" i="1" s="1"/>
  <c r="L25" i="1"/>
  <c r="M25" i="1" s="1"/>
  <c r="L26" i="1"/>
  <c r="M26" i="1" s="1"/>
  <c r="L27" i="1"/>
  <c r="M27" i="1" s="1"/>
  <c r="L28" i="1"/>
  <c r="M28" i="1" s="1"/>
  <c r="L29" i="1"/>
  <c r="M29" i="1" s="1"/>
  <c r="L30" i="1"/>
  <c r="M30" i="1" s="1"/>
  <c r="L31" i="1"/>
  <c r="M31" i="1" s="1"/>
  <c r="L32" i="1"/>
  <c r="M32" i="1" s="1"/>
  <c r="L33" i="1"/>
  <c r="M33" i="1" s="1"/>
  <c r="L34" i="1"/>
  <c r="M34" i="1" s="1"/>
  <c r="L35" i="1"/>
  <c r="M35" i="1" s="1"/>
  <c r="L36" i="1"/>
  <c r="M36" i="1" s="1"/>
  <c r="L37" i="1"/>
  <c r="M37" i="1" s="1"/>
  <c r="L38" i="1"/>
  <c r="M38" i="1" s="1"/>
  <c r="L39" i="1"/>
  <c r="M39" i="1" s="1"/>
  <c r="L40" i="1"/>
  <c r="M40" i="1" s="1"/>
  <c r="L41" i="1"/>
  <c r="M41" i="1" s="1"/>
  <c r="L42" i="1"/>
  <c r="M42" i="1" s="1"/>
  <c r="L43" i="1"/>
  <c r="M43" i="1" s="1"/>
  <c r="L44" i="1"/>
  <c r="M44" i="1" s="1"/>
  <c r="L45" i="1"/>
  <c r="M45" i="1" s="1"/>
  <c r="L46" i="1"/>
  <c r="M46" i="1" s="1"/>
  <c r="L47" i="1"/>
  <c r="M47" i="1" s="1"/>
  <c r="L48" i="1"/>
  <c r="M48" i="1" s="1"/>
  <c r="L49" i="1"/>
  <c r="M49" i="1" s="1"/>
  <c r="L50" i="1"/>
  <c r="M50" i="1" s="1"/>
  <c r="L51" i="1"/>
  <c r="M51" i="1" s="1"/>
  <c r="L52" i="1"/>
  <c r="M52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  <c r="L64" i="1"/>
  <c r="M64" i="1" s="1"/>
  <c r="L65" i="1"/>
  <c r="M65" i="1" s="1"/>
  <c r="L66" i="1"/>
  <c r="M66" i="1" s="1"/>
  <c r="L67" i="1"/>
  <c r="M67" i="1" s="1"/>
  <c r="L68" i="1"/>
  <c r="M68" i="1" s="1"/>
  <c r="L69" i="1"/>
  <c r="M69" i="1" s="1"/>
  <c r="L70" i="1"/>
  <c r="M70" i="1" s="1"/>
  <c r="L71" i="1"/>
  <c r="M71" i="1" s="1"/>
  <c r="L72" i="1"/>
  <c r="M72" i="1" s="1"/>
  <c r="L73" i="1"/>
  <c r="M73" i="1" s="1"/>
  <c r="L74" i="1"/>
  <c r="M74" i="1" s="1"/>
  <c r="L75" i="1"/>
  <c r="M75" i="1" s="1"/>
  <c r="L76" i="1"/>
  <c r="M76" i="1" s="1"/>
  <c r="L77" i="1"/>
  <c r="M77" i="1" s="1"/>
  <c r="L78" i="1"/>
  <c r="M78" i="1" s="1"/>
  <c r="L79" i="1"/>
  <c r="M79" i="1" s="1"/>
  <c r="L80" i="1"/>
  <c r="M80" i="1" s="1"/>
  <c r="L81" i="1"/>
  <c r="M81" i="1" s="1"/>
  <c r="L82" i="1"/>
  <c r="M82" i="1" s="1"/>
  <c r="L83" i="1"/>
  <c r="M83" i="1" s="1"/>
  <c r="L84" i="1"/>
  <c r="M84" i="1" s="1"/>
  <c r="L85" i="1"/>
  <c r="M85" i="1" s="1"/>
  <c r="L86" i="1"/>
  <c r="M86" i="1" s="1"/>
  <c r="L87" i="1"/>
  <c r="M87" i="1" s="1"/>
  <c r="L88" i="1"/>
  <c r="M88" i="1" s="1"/>
  <c r="L89" i="1"/>
  <c r="M89" i="1" s="1"/>
  <c r="L90" i="1"/>
  <c r="M90" i="1" s="1"/>
  <c r="L91" i="1"/>
  <c r="M91" i="1" s="1"/>
  <c r="L92" i="1"/>
  <c r="M92" i="1" s="1"/>
  <c r="L93" i="1"/>
  <c r="M93" i="1" s="1"/>
  <c r="L94" i="1"/>
  <c r="M94" i="1" s="1"/>
  <c r="L95" i="1"/>
  <c r="M95" i="1" s="1"/>
  <c r="L96" i="1"/>
  <c r="M96" i="1" s="1"/>
  <c r="L97" i="1"/>
  <c r="M97" i="1" s="1"/>
  <c r="L98" i="1"/>
  <c r="M98" i="1" s="1"/>
  <c r="L99" i="1"/>
  <c r="M99" i="1" s="1"/>
  <c r="L100" i="1"/>
  <c r="M100" i="1" s="1"/>
  <c r="L101" i="1"/>
  <c r="M101" i="1" s="1"/>
  <c r="L102" i="1"/>
  <c r="M102" i="1" s="1"/>
  <c r="L103" i="1"/>
  <c r="M103" i="1" s="1"/>
  <c r="L104" i="1"/>
  <c r="M104" i="1" s="1"/>
  <c r="L105" i="1"/>
  <c r="M105" i="1" s="1"/>
  <c r="L106" i="1"/>
  <c r="M106" i="1" s="1"/>
  <c r="L107" i="1"/>
  <c r="M107" i="1" s="1"/>
  <c r="L108" i="1"/>
  <c r="M108" i="1" s="1"/>
  <c r="L109" i="1"/>
  <c r="M109" i="1" s="1"/>
  <c r="L110" i="1"/>
  <c r="M110" i="1" s="1"/>
  <c r="L111" i="1"/>
  <c r="M111" i="1" s="1"/>
  <c r="L112" i="1"/>
  <c r="M112" i="1" s="1"/>
  <c r="L113" i="1"/>
  <c r="M113" i="1" s="1"/>
  <c r="L114" i="1"/>
  <c r="M114" i="1" s="1"/>
  <c r="L115" i="1"/>
  <c r="M115" i="1" s="1"/>
  <c r="L116" i="1"/>
  <c r="M116" i="1" s="1"/>
  <c r="L117" i="1"/>
  <c r="M117" i="1" s="1"/>
  <c r="L118" i="1"/>
  <c r="M118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7" i="1"/>
  <c r="M127" i="1" s="1"/>
  <c r="L128" i="1"/>
  <c r="M128" i="1" s="1"/>
  <c r="L129" i="1"/>
  <c r="M129" i="1" s="1"/>
  <c r="L130" i="1"/>
  <c r="M130" i="1" s="1"/>
  <c r="L131" i="1"/>
  <c r="M131" i="1" s="1"/>
  <c r="L132" i="1"/>
  <c r="M132" i="1" s="1"/>
  <c r="L133" i="1"/>
  <c r="M133" i="1" s="1"/>
  <c r="L134" i="1"/>
  <c r="M134" i="1" s="1"/>
  <c r="L135" i="1"/>
  <c r="M135" i="1" s="1"/>
  <c r="L136" i="1"/>
  <c r="M136" i="1" s="1"/>
  <c r="L137" i="1"/>
  <c r="M137" i="1" s="1"/>
  <c r="L138" i="1"/>
  <c r="M138" i="1" s="1"/>
  <c r="L139" i="1"/>
  <c r="M139" i="1" s="1"/>
  <c r="L140" i="1"/>
  <c r="M140" i="1" s="1"/>
  <c r="L141" i="1"/>
  <c r="M141" i="1" s="1"/>
  <c r="L142" i="1"/>
  <c r="M142" i="1" s="1"/>
  <c r="L143" i="1"/>
  <c r="M143" i="1" s="1"/>
  <c r="L144" i="1"/>
  <c r="M144" i="1" s="1"/>
  <c r="L145" i="1"/>
  <c r="M145" i="1" s="1"/>
  <c r="L146" i="1"/>
  <c r="M146" i="1" s="1"/>
  <c r="L147" i="1"/>
  <c r="M147" i="1" s="1"/>
  <c r="L148" i="1"/>
  <c r="M148" i="1" s="1"/>
  <c r="L149" i="1"/>
  <c r="M149" i="1" s="1"/>
  <c r="L150" i="1"/>
  <c r="M150" i="1" s="1"/>
  <c r="L151" i="1"/>
  <c r="M151" i="1" s="1"/>
  <c r="L152" i="1"/>
  <c r="M152" i="1" s="1"/>
  <c r="L153" i="1"/>
  <c r="M153" i="1" s="1"/>
  <c r="L154" i="1"/>
  <c r="M154" i="1" s="1"/>
  <c r="L155" i="1"/>
  <c r="M155" i="1" s="1"/>
  <c r="L156" i="1"/>
  <c r="M156" i="1" s="1"/>
  <c r="L157" i="1"/>
  <c r="M157" i="1" s="1"/>
  <c r="L158" i="1"/>
  <c r="M158" i="1" s="1"/>
  <c r="L159" i="1"/>
  <c r="M159" i="1" s="1"/>
  <c r="L160" i="1"/>
  <c r="M160" i="1" s="1"/>
  <c r="L161" i="1"/>
  <c r="M161" i="1" s="1"/>
  <c r="L162" i="1"/>
  <c r="M162" i="1" s="1"/>
  <c r="L163" i="1"/>
  <c r="M163" i="1" s="1"/>
  <c r="L164" i="1"/>
  <c r="M164" i="1" s="1"/>
  <c r="L165" i="1"/>
  <c r="M165" i="1" s="1"/>
  <c r="L166" i="1"/>
  <c r="M166" i="1" s="1"/>
  <c r="L167" i="1"/>
  <c r="M167" i="1" s="1"/>
  <c r="L168" i="1"/>
  <c r="M168" i="1" s="1"/>
  <c r="L169" i="1"/>
  <c r="M169" i="1" s="1"/>
  <c r="L170" i="1"/>
  <c r="M170" i="1" s="1"/>
  <c r="L171" i="1"/>
  <c r="M171" i="1" s="1"/>
  <c r="L172" i="1"/>
  <c r="M172" i="1" s="1"/>
  <c r="L173" i="1"/>
  <c r="M173" i="1" s="1"/>
  <c r="L174" i="1"/>
  <c r="M174" i="1" s="1"/>
  <c r="L175" i="1"/>
  <c r="M175" i="1" s="1"/>
  <c r="L176" i="1"/>
  <c r="M176" i="1" s="1"/>
  <c r="L177" i="1"/>
  <c r="M177" i="1" s="1"/>
  <c r="L178" i="1"/>
  <c r="M178" i="1" s="1"/>
  <c r="L179" i="1"/>
  <c r="M179" i="1" s="1"/>
  <c r="L180" i="1"/>
  <c r="M180" i="1" s="1"/>
  <c r="L181" i="1"/>
  <c r="M181" i="1" s="1"/>
  <c r="L182" i="1"/>
  <c r="M182" i="1" s="1"/>
  <c r="L183" i="1"/>
  <c r="M183" i="1" s="1"/>
  <c r="L184" i="1"/>
  <c r="M184" i="1" s="1"/>
  <c r="L185" i="1"/>
  <c r="M185" i="1" s="1"/>
  <c r="L186" i="1"/>
  <c r="M186" i="1" s="1"/>
  <c r="L187" i="1"/>
  <c r="M187" i="1" s="1"/>
  <c r="L188" i="1"/>
  <c r="M188" i="1" s="1"/>
  <c r="L189" i="1"/>
  <c r="M189" i="1" s="1"/>
  <c r="L190" i="1"/>
  <c r="M190" i="1" s="1"/>
  <c r="L191" i="1"/>
  <c r="M191" i="1" s="1"/>
  <c r="L192" i="1"/>
  <c r="M192" i="1" s="1"/>
  <c r="L193" i="1"/>
  <c r="M193" i="1" s="1"/>
  <c r="L194" i="1"/>
  <c r="M194" i="1" s="1"/>
  <c r="L195" i="1"/>
  <c r="M195" i="1" s="1"/>
  <c r="L196" i="1"/>
  <c r="M196" i="1" s="1"/>
  <c r="L197" i="1"/>
  <c r="M197" i="1" s="1"/>
  <c r="L198" i="1"/>
  <c r="M198" i="1" s="1"/>
  <c r="L199" i="1"/>
  <c r="M199" i="1" s="1"/>
  <c r="L200" i="1"/>
  <c r="M200" i="1" s="1"/>
  <c r="L201" i="1"/>
  <c r="M201" i="1" s="1"/>
  <c r="L202" i="1"/>
  <c r="M202" i="1" s="1"/>
  <c r="L203" i="1"/>
  <c r="M203" i="1" s="1"/>
  <c r="L204" i="1"/>
  <c r="M204" i="1" s="1"/>
  <c r="L205" i="1"/>
  <c r="M205" i="1" s="1"/>
  <c r="L206" i="1"/>
  <c r="M206" i="1" s="1"/>
  <c r="L207" i="1"/>
  <c r="M207" i="1" s="1"/>
  <c r="L208" i="1"/>
  <c r="M208" i="1" s="1"/>
  <c r="L209" i="1"/>
  <c r="M209" i="1" s="1"/>
  <c r="L210" i="1"/>
  <c r="M210" i="1" s="1"/>
  <c r="L211" i="1"/>
  <c r="M211" i="1" s="1"/>
  <c r="L212" i="1"/>
  <c r="M212" i="1" s="1"/>
  <c r="L213" i="1"/>
  <c r="M213" i="1" s="1"/>
  <c r="L214" i="1"/>
  <c r="M214" i="1" s="1"/>
  <c r="L215" i="1"/>
  <c r="M215" i="1" s="1"/>
  <c r="L216" i="1"/>
  <c r="M216" i="1" s="1"/>
  <c r="L217" i="1"/>
  <c r="M217" i="1" s="1"/>
  <c r="L218" i="1"/>
  <c r="M218" i="1" s="1"/>
  <c r="L219" i="1"/>
  <c r="M219" i="1" s="1"/>
  <c r="L220" i="1"/>
  <c r="M220" i="1" s="1"/>
  <c r="L221" i="1"/>
  <c r="M221" i="1" s="1"/>
  <c r="L222" i="1"/>
  <c r="M222" i="1" s="1"/>
  <c r="L223" i="1"/>
  <c r="M223" i="1" s="1"/>
  <c r="L224" i="1"/>
  <c r="M224" i="1" s="1"/>
  <c r="L225" i="1"/>
  <c r="M225" i="1" s="1"/>
  <c r="L226" i="1"/>
  <c r="M226" i="1" s="1"/>
  <c r="L227" i="1"/>
  <c r="M227" i="1" s="1"/>
  <c r="L228" i="1"/>
  <c r="M228" i="1" s="1"/>
  <c r="L229" i="1"/>
  <c r="M229" i="1" s="1"/>
  <c r="L230" i="1"/>
  <c r="M230" i="1" s="1"/>
  <c r="L231" i="1"/>
  <c r="M231" i="1" s="1"/>
  <c r="L232" i="1"/>
  <c r="M232" i="1" s="1"/>
  <c r="L233" i="1"/>
  <c r="M233" i="1" s="1"/>
  <c r="L234" i="1"/>
  <c r="M234" i="1" s="1"/>
  <c r="L235" i="1"/>
  <c r="M235" i="1" s="1"/>
  <c r="L236" i="1"/>
  <c r="M236" i="1" s="1"/>
  <c r="L237" i="1"/>
  <c r="M237" i="1" s="1"/>
  <c r="L238" i="1"/>
  <c r="M238" i="1" s="1"/>
  <c r="L239" i="1"/>
  <c r="M239" i="1" s="1"/>
  <c r="L240" i="1"/>
  <c r="M240" i="1" s="1"/>
  <c r="L241" i="1"/>
  <c r="M241" i="1" s="1"/>
  <c r="L242" i="1"/>
  <c r="M242" i="1" s="1"/>
  <c r="L243" i="1"/>
  <c r="M243" i="1" s="1"/>
  <c r="L244" i="1"/>
  <c r="M244" i="1" s="1"/>
  <c r="L245" i="1"/>
  <c r="M245" i="1" s="1"/>
  <c r="L246" i="1"/>
  <c r="M246" i="1" s="1"/>
  <c r="L247" i="1"/>
  <c r="M247" i="1" s="1"/>
  <c r="L248" i="1"/>
  <c r="M248" i="1" s="1"/>
  <c r="L249" i="1"/>
  <c r="M249" i="1" s="1"/>
  <c r="L250" i="1"/>
  <c r="M250" i="1" s="1"/>
  <c r="L251" i="1"/>
  <c r="M251" i="1" s="1"/>
  <c r="L252" i="1"/>
  <c r="M252" i="1" s="1"/>
  <c r="L253" i="1"/>
  <c r="M253" i="1" s="1"/>
  <c r="L254" i="1"/>
  <c r="M254" i="1" s="1"/>
  <c r="L255" i="1"/>
  <c r="M255" i="1" s="1"/>
  <c r="L256" i="1"/>
  <c r="M256" i="1" s="1"/>
  <c r="L257" i="1"/>
  <c r="M257" i="1" s="1"/>
  <c r="L258" i="1"/>
  <c r="M258" i="1" s="1"/>
  <c r="L259" i="1"/>
  <c r="M259" i="1" s="1"/>
  <c r="L260" i="1"/>
  <c r="M260" i="1" s="1"/>
  <c r="L261" i="1"/>
  <c r="M261" i="1" s="1"/>
  <c r="L262" i="1"/>
  <c r="M262" i="1" s="1"/>
  <c r="L263" i="1"/>
  <c r="M263" i="1" s="1"/>
  <c r="L264" i="1"/>
  <c r="M264" i="1" s="1"/>
  <c r="L265" i="1"/>
  <c r="M265" i="1" s="1"/>
  <c r="L266" i="1"/>
  <c r="M266" i="1" s="1"/>
  <c r="L267" i="1"/>
  <c r="M267" i="1" s="1"/>
  <c r="L268" i="1"/>
  <c r="M268" i="1" s="1"/>
  <c r="L269" i="1"/>
  <c r="M269" i="1" s="1"/>
  <c r="L270" i="1"/>
  <c r="M270" i="1" s="1"/>
  <c r="L271" i="1"/>
  <c r="M271" i="1" s="1"/>
  <c r="L272" i="1"/>
  <c r="M272" i="1" s="1"/>
  <c r="L273" i="1"/>
  <c r="M273" i="1" s="1"/>
  <c r="L274" i="1"/>
  <c r="M274" i="1" s="1"/>
  <c r="L275" i="1"/>
  <c r="M275" i="1" s="1"/>
  <c r="L276" i="1"/>
  <c r="M276" i="1" s="1"/>
  <c r="L277" i="1"/>
  <c r="M277" i="1" s="1"/>
  <c r="L278" i="1"/>
  <c r="M278" i="1" s="1"/>
  <c r="L279" i="1"/>
  <c r="M279" i="1" s="1"/>
  <c r="L280" i="1"/>
  <c r="M280" i="1" s="1"/>
  <c r="L281" i="1"/>
  <c r="M281" i="1" s="1"/>
  <c r="L282" i="1"/>
  <c r="M282" i="1" s="1"/>
  <c r="L283" i="1"/>
  <c r="M283" i="1" s="1"/>
  <c r="L284" i="1"/>
  <c r="M284" i="1" s="1"/>
  <c r="L285" i="1"/>
  <c r="M285" i="1" s="1"/>
  <c r="L286" i="1"/>
  <c r="M286" i="1" s="1"/>
  <c r="L287" i="1"/>
  <c r="M287" i="1" s="1"/>
  <c r="L288" i="1"/>
  <c r="M288" i="1" s="1"/>
  <c r="L289" i="1"/>
  <c r="M289" i="1" s="1"/>
  <c r="L290" i="1"/>
  <c r="M290" i="1" s="1"/>
  <c r="L291" i="1"/>
  <c r="M291" i="1" s="1"/>
  <c r="L292" i="1"/>
  <c r="M292" i="1" s="1"/>
  <c r="L293" i="1"/>
  <c r="M293" i="1" s="1"/>
  <c r="L294" i="1"/>
  <c r="M294" i="1" s="1"/>
  <c r="L295" i="1"/>
  <c r="M295" i="1" s="1"/>
  <c r="L296" i="1"/>
  <c r="M296" i="1" s="1"/>
  <c r="L297" i="1"/>
  <c r="M297" i="1" s="1"/>
  <c r="L298" i="1"/>
  <c r="M298" i="1" s="1"/>
  <c r="L299" i="1"/>
  <c r="M299" i="1" s="1"/>
  <c r="L300" i="1"/>
  <c r="M300" i="1" s="1"/>
  <c r="L301" i="1"/>
  <c r="M301" i="1" s="1"/>
  <c r="L302" i="1"/>
  <c r="M302" i="1" s="1"/>
  <c r="L303" i="1"/>
  <c r="M303" i="1" s="1"/>
  <c r="L304" i="1"/>
  <c r="M304" i="1" s="1"/>
  <c r="L305" i="1"/>
  <c r="M305" i="1" s="1"/>
  <c r="L306" i="1"/>
  <c r="M306" i="1" s="1"/>
  <c r="L3" i="1"/>
  <c r="M3" i="1" s="1"/>
  <c r="L4" i="1"/>
  <c r="M4" i="1" s="1"/>
  <c r="L5" i="1"/>
  <c r="M5" i="1" s="1"/>
  <c r="L6" i="1"/>
  <c r="M6" i="1" s="1"/>
  <c r="L7" i="1"/>
  <c r="M7" i="1" s="1"/>
  <c r="L8" i="1"/>
  <c r="M8" i="1" s="1"/>
  <c r="L9" i="1"/>
  <c r="M9" i="1" s="1"/>
  <c r="L10" i="1"/>
  <c r="M10" i="1" s="1"/>
  <c r="L11" i="1"/>
  <c r="M11" i="1" s="1"/>
  <c r="L12" i="1"/>
  <c r="M12" i="1" s="1"/>
  <c r="L13" i="1"/>
  <c r="M13" i="1" s="1"/>
  <c r="L14" i="1"/>
  <c r="M14" i="1" s="1"/>
  <c r="L15" i="1"/>
  <c r="M15" i="1" s="1"/>
  <c r="L16" i="1"/>
  <c r="M16" i="1" s="1"/>
  <c r="L17" i="1"/>
  <c r="M17" i="1" s="1"/>
  <c r="L18" i="1"/>
  <c r="M18" i="1" s="1"/>
  <c r="L19" i="1"/>
  <c r="M19" i="1" s="1"/>
  <c r="L20" i="1"/>
  <c r="M20" i="1" s="1"/>
  <c r="L21" i="1"/>
  <c r="M21" i="1" s="1"/>
  <c r="L22" i="1"/>
  <c r="M22" i="1" s="1"/>
  <c r="L2" i="1" l="1"/>
  <c r="M2" i="1" s="1"/>
</calcChain>
</file>

<file path=xl/sharedStrings.xml><?xml version="1.0" encoding="utf-8"?>
<sst xmlns="http://schemas.openxmlformats.org/spreadsheetml/2006/main" count="1674" uniqueCount="310">
  <si>
    <t>Fecha</t>
  </si>
  <si>
    <t>Placa</t>
  </si>
  <si>
    <t>Tonelaje de camión</t>
  </si>
  <si>
    <t>Origen</t>
  </si>
  <si>
    <t>Destino</t>
  </si>
  <si>
    <t>Ruta</t>
  </si>
  <si>
    <t>Valor flete</t>
  </si>
  <si>
    <t>Costo peaje</t>
  </si>
  <si>
    <t>Costo combustible</t>
  </si>
  <si>
    <t>Costos varios</t>
  </si>
  <si>
    <t>Total costos</t>
  </si>
  <si>
    <t>Utilidad</t>
  </si>
  <si>
    <t>Lead time (días)</t>
  </si>
  <si>
    <t>Observaciones</t>
  </si>
  <si>
    <t>Mes</t>
  </si>
  <si>
    <t>TABLAS AUXILIARES</t>
  </si>
  <si>
    <t>1. MESES</t>
  </si>
  <si>
    <t>Id Mes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</si>
  <si>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</si>
  <si>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</si>
  <si>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</si>
  <si>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</si>
  <si>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</si>
  <si>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</si>
  <si>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</si>
  <si>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</si>
  <si>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</si>
  <si>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</si>
  <si>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</si>
  <si>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</si>
  <si>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2. CONDUCTORES</t>
  </si>
  <si>
    <t>Nombre conductor</t>
  </si>
  <si>
    <t>Juan Perez</t>
  </si>
  <si>
    <t>Julio Zuñiga</t>
  </si>
  <si>
    <t>3. TONELAJE CAMION</t>
  </si>
  <si>
    <t>Tonelaje</t>
  </si>
  <si>
    <t>1 TN</t>
  </si>
  <si>
    <t>2 TN</t>
  </si>
  <si>
    <t>3 TN</t>
  </si>
  <si>
    <t>4 TN</t>
  </si>
  <si>
    <t>5 TN</t>
  </si>
  <si>
    <t>10 TN</t>
  </si>
  <si>
    <t>15 TN</t>
  </si>
  <si>
    <t>4. TABLA DE OBSERVACIONES</t>
  </si>
  <si>
    <t>Observación</t>
  </si>
  <si>
    <t>5. ORIGEN</t>
  </si>
  <si>
    <t>6. DESTINO</t>
  </si>
  <si>
    <t>Año</t>
  </si>
  <si>
    <t>Ciudad de México</t>
  </si>
  <si>
    <t>Ecatepec</t>
  </si>
  <si>
    <t>Guadalajara</t>
  </si>
  <si>
    <t>Puebla de Zaragoza</t>
  </si>
  <si>
    <t>Ciudad Juárez</t>
  </si>
  <si>
    <t>Tijuana</t>
  </si>
  <si>
    <t>León</t>
  </si>
  <si>
    <t>Zapopan</t>
  </si>
  <si>
    <t>Monterrey</t>
  </si>
  <si>
    <t>Nezahualcóyotl</t>
  </si>
  <si>
    <t>Chihuahua</t>
  </si>
  <si>
    <t>Naucalpan de Juárez</t>
  </si>
  <si>
    <t>Mérida</t>
  </si>
  <si>
    <t>San Luis Potosí</t>
  </si>
  <si>
    <t>Guadalupe</t>
  </si>
  <si>
    <t>Acapulco de Juárez</t>
  </si>
  <si>
    <t>Tlalnepantla de Baz</t>
  </si>
  <si>
    <t>Cancún</t>
  </si>
  <si>
    <t>Santiago de Querétaro</t>
  </si>
  <si>
    <t>Chimalhuacán</t>
  </si>
  <si>
    <t>Torreón</t>
  </si>
  <si>
    <t>Morelia</t>
  </si>
  <si>
    <t>Reynosa</t>
  </si>
  <si>
    <t>Tlaquepaque</t>
  </si>
  <si>
    <t>Tuxtla Gutiérrez</t>
  </si>
  <si>
    <t>Victoria de Durango</t>
  </si>
  <si>
    <t>Toluca de Lerdo</t>
  </si>
  <si>
    <t>Ciudad López Mateos</t>
  </si>
  <si>
    <t>Cuautitlán Izcalli</t>
  </si>
  <si>
    <t>Conductor</t>
  </si>
  <si>
    <t>Trafico</t>
  </si>
  <si>
    <t>Huelga</t>
  </si>
  <si>
    <t>Falta de combustible</t>
  </si>
  <si>
    <t>No hicieron mantenimiento</t>
  </si>
  <si>
    <t>Falta de personal</t>
  </si>
  <si>
    <t>Se llegó tarde</t>
  </si>
  <si>
    <t>No pagaron</t>
  </si>
  <si>
    <t>Causas externas</t>
  </si>
  <si>
    <t>Miguel Castro</t>
  </si>
  <si>
    <t>Pablo Salazar</t>
  </si>
  <si>
    <t>Henry Salgado</t>
  </si>
  <si>
    <t>Oscar Torres</t>
  </si>
  <si>
    <t>Christian Benavides</t>
  </si>
  <si>
    <t>Suma de Utilidad</t>
  </si>
  <si>
    <t>1. Ingresos vs gastos</t>
  </si>
  <si>
    <t>Total general</t>
  </si>
  <si>
    <t>Total Ingresos</t>
  </si>
  <si>
    <t>Top 5 Flete Origen Mayor Ingresos</t>
  </si>
  <si>
    <t>Chihuahua-Acapulco de Juárez</t>
  </si>
  <si>
    <t>Chihuahua-Chimalhuacán</t>
  </si>
  <si>
    <t>Chihuahua-Morelia</t>
  </si>
  <si>
    <t>Ciudad de México-Toluca de Lerdo</t>
  </si>
  <si>
    <t>Ciudad de México-Tuxtla Gutiérrez</t>
  </si>
  <si>
    <t>Ciudad Juárez-Tlalnepantla de Baz</t>
  </si>
  <si>
    <t>Ecatepec-Acapulco de Juárez</t>
  </si>
  <si>
    <t>Ecatepec-Ciudad López Mateos</t>
  </si>
  <si>
    <t>Guadalajara-Cancún</t>
  </si>
  <si>
    <t>Guadalajara-Chimalhuacán</t>
  </si>
  <si>
    <t>Guadalajara-Tuxtla Gutiérrez</t>
  </si>
  <si>
    <t>León-Acapulco de Juárez</t>
  </si>
  <si>
    <t>Mérida-Acapulco de Juárez</t>
  </si>
  <si>
    <t>Mérida-Reynosa</t>
  </si>
  <si>
    <t>Monterrey-Torreón</t>
  </si>
  <si>
    <t>Nezahualcóyotl-Chimalhuacán</t>
  </si>
  <si>
    <t>Nezahualcóyotl-Reynosa</t>
  </si>
  <si>
    <t>Nezahualcóyotl-Torreón</t>
  </si>
  <si>
    <t>San Luis Potosí-Morelia</t>
  </si>
  <si>
    <t>San Luis Potosí-Santiago de Querétaro</t>
  </si>
  <si>
    <t>Tijuana-Acapulco de Juárez</t>
  </si>
  <si>
    <t>Tijuana-Ciudad López Mateos</t>
  </si>
  <si>
    <t>Zapopan-Acapulco de Juárez</t>
  </si>
  <si>
    <t>Zapopan-Torreón</t>
  </si>
  <si>
    <t>Top 5 Flete Destino Mayor Ingresos</t>
  </si>
  <si>
    <t>Ingresos</t>
  </si>
  <si>
    <t>Costos</t>
  </si>
  <si>
    <t xml:space="preserve">Utilidad </t>
  </si>
  <si>
    <t>Naucalpan de Juárez-Tuxtla Gutiérrez</t>
  </si>
  <si>
    <t>Guadalajara-Cuautitlán Izcalli</t>
  </si>
  <si>
    <t>Zapopan-Santiago de Querétaro</t>
  </si>
  <si>
    <t>Mérida-Victoria de Durango</t>
  </si>
  <si>
    <t>Tijuana-Cancún</t>
  </si>
  <si>
    <t>Nezahualcóyotl-Santiago de Querétaro</t>
  </si>
  <si>
    <t>Ciudad Juárez-Cuautitlán Izcalli</t>
  </si>
  <si>
    <t>Mérida-Tlaquepaque</t>
  </si>
  <si>
    <t>Zapopan-Guadalupe</t>
  </si>
  <si>
    <t>Ciudad Juárez-Cancún</t>
  </si>
  <si>
    <t>Puebla de Zaragoza-Victoria de Durango</t>
  </si>
  <si>
    <t>Guadalajara-Guadalupe</t>
  </si>
  <si>
    <t>San Luis Potosí-Tlaquepaque</t>
  </si>
  <si>
    <t>Naucalpan de Juárez-Torreón</t>
  </si>
  <si>
    <t>Zapopan-Tlalnepantla de Baz</t>
  </si>
  <si>
    <t>Guadalajara-Ciudad López Mateos</t>
  </si>
  <si>
    <t>San Luis Potosí-Tuxtla Gutiérrez</t>
  </si>
  <si>
    <t>Chihuahua-Torreón</t>
  </si>
  <si>
    <t>Guadalajara-Tlalnepantla de Baz</t>
  </si>
  <si>
    <t>Monterrey-Morelia</t>
  </si>
  <si>
    <t>Ecatepec-Tlaquepaque</t>
  </si>
  <si>
    <t>Mérida-Tuxtla Gutiérrez</t>
  </si>
  <si>
    <t>Monterrey-Santiago de Querétaro</t>
  </si>
  <si>
    <t>San Luis Potosí-Victoria de Durango</t>
  </si>
  <si>
    <t>Ciudad Juárez-Santiago de Querétaro</t>
  </si>
  <si>
    <t>Tijuana-Cuautitlán Izcalli</t>
  </si>
  <si>
    <t>Monterrey-Chimalhuacán</t>
  </si>
  <si>
    <t>Ciudad de México-Tlaquepaque</t>
  </si>
  <si>
    <t>Ciudad de México-Reynosa</t>
  </si>
  <si>
    <t>Puebla de Zaragoza-Ciudad López Mateos</t>
  </si>
  <si>
    <t>Ciudad de México-Victoria de Durango</t>
  </si>
  <si>
    <t>León-Guadalupe</t>
  </si>
  <si>
    <t>Monterrey-Reynosa</t>
  </si>
  <si>
    <t>Guadalajara-Victoria de Durango</t>
  </si>
  <si>
    <t>Ciudad Juárez-Acapulco de Juárez</t>
  </si>
  <si>
    <t>Tijuana-Guadalupe</t>
  </si>
  <si>
    <t>Naucalpan de Juárez-Reynosa</t>
  </si>
  <si>
    <t>Guadalajara-Acapulco de Juárez</t>
  </si>
  <si>
    <t>Monterrey-Acapulco de Juárez</t>
  </si>
  <si>
    <t>Tijuana-Chimalhuacán</t>
  </si>
  <si>
    <t>Naucalpan de Juárez-Chimalhuacán</t>
  </si>
  <si>
    <t>Naucalpan de Juárez-Morelia</t>
  </si>
  <si>
    <t>Chihuahua-Reynosa</t>
  </si>
  <si>
    <t>Ciudad Juárez-Toluca de Lerdo</t>
  </si>
  <si>
    <t>Ecatepec-Victoria de Durango</t>
  </si>
  <si>
    <t>Zapopan-Reynosa</t>
  </si>
  <si>
    <t>Ciudad de México-Cuautitlán Izcalli</t>
  </si>
  <si>
    <t>Ecatepec-Reynosa</t>
  </si>
  <si>
    <t>Ciudad Juárez-Ciudad López Mateos</t>
  </si>
  <si>
    <t>Puebla de Zaragoza-Tlalnepantla de Baz</t>
  </si>
  <si>
    <t>Ciudad de México-Tlalnepantla de Baz</t>
  </si>
  <si>
    <t>Zapopan-Ciudad López Mateos</t>
  </si>
  <si>
    <t>Ciudad Juárez-Reynosa</t>
  </si>
  <si>
    <t>Tijuana-Tlaquepaque</t>
  </si>
  <si>
    <t>Puebla de Zaragoza-Toluca de Lerdo</t>
  </si>
  <si>
    <t>Ecatepec-Cuautitlán Izcalli</t>
  </si>
  <si>
    <t>Nezahualcóyotl-Ciudad López Mateos</t>
  </si>
  <si>
    <t>Mérida-Morelia</t>
  </si>
  <si>
    <t>Zapopan-Chimalhuacán</t>
  </si>
  <si>
    <t>Puebla de Zaragoza-Cancún</t>
  </si>
  <si>
    <t>León-Chimalhuacán</t>
  </si>
  <si>
    <t>Chihuahua-Ciudad López Mateos</t>
  </si>
  <si>
    <t>León-Tuxtla Gutiérrez</t>
  </si>
  <si>
    <t>San Luis Potosí-Toluca de Lerdo</t>
  </si>
  <si>
    <t>Monterrey-Cancún</t>
  </si>
  <si>
    <t>Zapopan-Victoria de Durango</t>
  </si>
  <si>
    <t>León-Tlalnepantla de Baz</t>
  </si>
  <si>
    <t>León-Cancún</t>
  </si>
  <si>
    <t>Nezahualcóyotl-Cuautitlán Izcalli</t>
  </si>
  <si>
    <t>Nezahualcóyotl-Tlalnepantla de Baz</t>
  </si>
  <si>
    <t>Mérida-Torreón</t>
  </si>
  <si>
    <t>Puebla de Zaragoza-Torreón</t>
  </si>
  <si>
    <t>Zapopan-Cuautitlán Izcalli</t>
  </si>
  <si>
    <t>Ciudad de México-Guadalupe</t>
  </si>
  <si>
    <t>Guadalajara-Morelia</t>
  </si>
  <si>
    <t>Chihuahua-Santiago de Querétaro</t>
  </si>
  <si>
    <t>Guadalajara-Santiago de Querétaro</t>
  </si>
  <si>
    <t>Ciudad Juárez-Guadalupe</t>
  </si>
  <si>
    <t>Ecatepec-Morelia</t>
  </si>
  <si>
    <t>Ciudad Juárez-Tuxtla Gutiérrez</t>
  </si>
  <si>
    <t>Naucalpan de Juárez-Tlaquepaque</t>
  </si>
  <si>
    <t>León-Toluca de Lerdo</t>
  </si>
  <si>
    <t>Naucalpan de Juárez-Cancún</t>
  </si>
  <si>
    <t>Nezahualcóyotl-Tlaquepaque</t>
  </si>
  <si>
    <t>Mérida-Cuautitlán Izcalli</t>
  </si>
  <si>
    <t>Zapopan-Morelia</t>
  </si>
  <si>
    <t>San Luis Potosí-Cancún</t>
  </si>
  <si>
    <t>San Luis Potosí-Guadalupe</t>
  </si>
  <si>
    <t>Tijuana-Tlalnepantla de Baz</t>
  </si>
  <si>
    <t>Puebla de Zaragoza-Tuxtla Gutiérrez</t>
  </si>
  <si>
    <t>Nezahualcóyotl-Toluca de Lerdo</t>
  </si>
  <si>
    <t>San Luis Potosí-Cuautitlán Izcalli</t>
  </si>
  <si>
    <t>San Luis Potosí-Ciudad López Mateos</t>
  </si>
  <si>
    <t>Nezahualcóyotl-Cancún</t>
  </si>
  <si>
    <t>Puebla de Zaragoza-Guadalupe</t>
  </si>
  <si>
    <t>Ciudad de México-Ciudad López Mateos</t>
  </si>
  <si>
    <t>Naucalpan de Juárez-Toluca de Lerdo</t>
  </si>
  <si>
    <t>Mérida-Tlalnepantla de Baz</t>
  </si>
  <si>
    <t>Mérida-Santiago de Querétaro</t>
  </si>
  <si>
    <t>Mérida-Ciudad López Mateos</t>
  </si>
  <si>
    <t>León-Torreón</t>
  </si>
  <si>
    <t>Ciudad de México-Acapulco de Juárez</t>
  </si>
  <si>
    <t>Ecatepec-Toluca de Lerdo</t>
  </si>
  <si>
    <t>Chihuahua-Tuxtla Gutiérrez</t>
  </si>
  <si>
    <t>Monterrey-Victoria de Durango</t>
  </si>
  <si>
    <t>Puebla de Zaragoza-Acapulco de Juárez</t>
  </si>
  <si>
    <t>Tijuana-Santiago de Querétaro</t>
  </si>
  <si>
    <t>León-Santiago de Querétaro</t>
  </si>
  <si>
    <t>Ciudad de México-Morelia</t>
  </si>
  <si>
    <t>Naucalpan de Juárez-Victoria de Durango</t>
  </si>
  <si>
    <t>Puebla de Zaragoza-Santiago de Querétaro</t>
  </si>
  <si>
    <t>Mérida-Guadalupe</t>
  </si>
  <si>
    <t>Ciudad Juárez-Tlaquepaque</t>
  </si>
  <si>
    <t>Mérida-Chimalhuacán</t>
  </si>
  <si>
    <t>Naucalpan de Juárez-Cuautitlán Izcalli</t>
  </si>
  <si>
    <t>Chihuahua-Victoria de Durango</t>
  </si>
  <si>
    <t>Monterrey-Guadalupe</t>
  </si>
  <si>
    <t>Chihuahua-Cancún</t>
  </si>
  <si>
    <t>Chihuahua-Guadalupe</t>
  </si>
  <si>
    <t>León-Morelia</t>
  </si>
  <si>
    <t>Puebla de Zaragoza-Tlaquepaque</t>
  </si>
  <si>
    <t>Puebla de Zaragoza-Cuautitlán Izcalli</t>
  </si>
  <si>
    <t>Tijuana-Torreón</t>
  </si>
  <si>
    <t>Naucalpan de Juárez-Ciudad López Mateos</t>
  </si>
  <si>
    <t>Chihuahua-Cuautitlán Izcalli</t>
  </si>
  <si>
    <t>León-Cuautitlán Izcalli</t>
  </si>
  <si>
    <t>Puebla de Zaragoza-Reynosa</t>
  </si>
  <si>
    <t>Tijuana-Morelia</t>
  </si>
  <si>
    <t>León-Reynosa</t>
  </si>
  <si>
    <t>Puebla de Zaragoza-Chimalhuacán</t>
  </si>
  <si>
    <t>Chihuahua-Toluca de Lerdo</t>
  </si>
  <si>
    <t>Ecatepec-Guadalupe</t>
  </si>
  <si>
    <t>San Luis Potosí-Chimalhuacán</t>
  </si>
  <si>
    <t>Nezahualcóyotl-Victoria de Durango</t>
  </si>
  <si>
    <t>Ciudad Juárez-Victoria de Durango</t>
  </si>
  <si>
    <t>Ciudad de México-Chimalhuacán</t>
  </si>
  <si>
    <t>Chihuahua-Tlaquepaque</t>
  </si>
  <si>
    <t>Guadalajara-Toluca de Lerdo</t>
  </si>
  <si>
    <t>Zapopan-Tuxtla Gutiérrez</t>
  </si>
  <si>
    <t>León-Victoria de Durango</t>
  </si>
  <si>
    <t>Naucalpan de Juárez-Santiago de Querétaro</t>
  </si>
  <si>
    <t>Ciudad Juárez-Morelia</t>
  </si>
  <si>
    <t>Mérida-Toluca de Lerdo</t>
  </si>
  <si>
    <t>Guadalajara-Torreón</t>
  </si>
  <si>
    <t>Mérida-Cancún</t>
  </si>
  <si>
    <t>Monterrey-Toluca de Lerdo</t>
  </si>
  <si>
    <t>Monterrey-Ciudad López Mateos</t>
  </si>
  <si>
    <t>San Luis Potosí-Torreón</t>
  </si>
  <si>
    <t>Monterrey-Tuxtla Gutiérrez</t>
  </si>
  <si>
    <t>Tijuana-Victoria de Durango</t>
  </si>
  <si>
    <t>Ecatepec-Cancún</t>
  </si>
  <si>
    <t>Ciudad de México-Cancún</t>
  </si>
  <si>
    <t>San Luis Potosí-Reynosa</t>
  </si>
  <si>
    <t>Tijuana-Toluca de Lerdo</t>
  </si>
  <si>
    <t>Tijuana-Tuxtla Gutiérrez</t>
  </si>
  <si>
    <t>Nezahualcóyotl-Morelia</t>
  </si>
  <si>
    <t>Monterrey-Tlaquepaque</t>
  </si>
  <si>
    <t>Ecatepec-Tuxtla Gutiérrez</t>
  </si>
  <si>
    <t>Ecatepec-Santiago de Querétaro</t>
  </si>
  <si>
    <t>Ciudad de México-Santiago de Querétaro</t>
  </si>
  <si>
    <t>Guadalajara-Tlaquepaque</t>
  </si>
  <si>
    <t>Nezahualcóyotl-Acapulco de Juárez</t>
  </si>
  <si>
    <t>Monterrey-Tlalnepantla de Baz</t>
  </si>
  <si>
    <t>Monterrey-Cuautitlán Izcalli</t>
  </si>
  <si>
    <t>Ecatepec-Chimalhuacán</t>
  </si>
  <si>
    <t>Ciudad Juárez-Torreón</t>
  </si>
  <si>
    <t>Puebla de Zaragoza-Morelia</t>
  </si>
  <si>
    <t>Zapopan-Cancún</t>
  </si>
  <si>
    <t>Tijuana-Reynosa</t>
  </si>
  <si>
    <t>Nezahualcóyotl-Guadalupe</t>
  </si>
  <si>
    <t>León-Ciudad López Mateos</t>
  </si>
  <si>
    <t>Ecatepec-Torreón</t>
  </si>
  <si>
    <t>Nezahualcóyotl-Tuxtla Gutiérrez</t>
  </si>
  <si>
    <t>Chihuahua-Tlalnepantla de Baz</t>
  </si>
  <si>
    <t>Zapopan-Tlaquepaque</t>
  </si>
  <si>
    <t>San Luis Potosí-Tlalnepantla de Baz</t>
  </si>
  <si>
    <t>León-Tlaquepaque</t>
  </si>
  <si>
    <t>Naucalpan de Juárez-Guadalupe</t>
  </si>
  <si>
    <t>Naucalpan de Juárez-Acapulco de Juárez</t>
  </si>
  <si>
    <t>Ecatepec-Tlalnepantla de Baz</t>
  </si>
  <si>
    <t>Guadalajara-Reynosa</t>
  </si>
  <si>
    <t>Naucalpan de Juárez-Tlalnepantla de Baz</t>
  </si>
  <si>
    <t>Zapopan-Toluca de Lerdo</t>
  </si>
  <si>
    <t>Ciudad de México-Torreón</t>
  </si>
  <si>
    <t>San Luis Potosí-Acapulco de Juárez</t>
  </si>
  <si>
    <t>Ciudad Juárez-Chimalhuacán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</si>
</sst>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_-[$$-80A]* #,##0_-;\-[$$-80A]* #,##0_-;_-[$$-80A]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 Black"/>
      <family val="2"/>
    </font>
    <font>
      <b/>
      <u/>
      <sz val="18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3" fillId="0" borderId="0" xfId="1" applyNumberFormat="1" applyFont="1" applyAlignment="1">
      <alignment horizontal="center" vertical="center" wrapText="1"/>
    </xf>
    <xf numFmtId="165" fontId="2" fillId="0" borderId="0" xfId="1" applyNumberFormat="1" applyFont="1"/>
    <xf numFmtId="0" fontId="4" fillId="0" borderId="0" xfId="0" applyFont="1"/>
    <xf numFmtId="14" fontId="2" fillId="0" borderId="0" xfId="0" applyNumberFormat="1" applyFont="1"/>
    <xf numFmtId="9" fontId="5" fillId="0" borderId="0" xfId="2" applyFont="1"/>
    <xf numFmtId="0" fontId="0" fillId="2" borderId="0" xfId="0" applyFill="1"/>
    <xf numFmtId="166" fontId="0" fillId="0" borderId="0" xfId="0" applyNumberFormat="1"/>
    <xf numFmtId="0" fontId="5" fillId="0" borderId="0" xfId="0" applyFont="1"/>
    <xf numFmtId="0" fontId="0" fillId="0" borderId="0" xfId="0" pivotButton="1"/>
    <xf numFmtId="0" fontId="6" fillId="0" borderId="0" xfId="0" applyFont="1"/>
    <xf numFmtId="0" fontId="6" fillId="0" borderId="0" xfId="0" pivotButton="1" applyFont="1" applyAlignment="1">
      <alignment horizontal="center"/>
    </xf>
    <xf numFmtId="0" fontId="6" fillId="0" borderId="0" xfId="0" applyFont="1" applyAlignment="1">
      <alignment horizontal="center"/>
    </xf>
    <xf numFmtId="166" fontId="6" fillId="0" borderId="0" xfId="0" applyNumberFormat="1" applyFont="1"/>
    <xf numFmtId="0" fontId="7" fillId="0" borderId="0" xfId="0" applyFont="1"/>
    <xf numFmtId="0" fontId="6" fillId="0" borderId="0" xfId="0" pivotButton="1" applyFont="1"/>
    <xf numFmtId="0" fontId="8" fillId="0" borderId="0" xfId="0" applyFont="1"/>
  </cellXfs>
  <cellStyles count="3">
    <cellStyle name="Millares" xfId="1" builtinId="3"/>
    <cellStyle name="Normal" xfId="0" builtinId="0"/>
    <cellStyle name="Porcentaje" xfId="2" builtinId="5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65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numFmt numFmtId="166" formatCode="_-[$$-80A]* #,##0_-;\-[$$-80A]* #,##0_-;_-[$$-80A]* &quot;-&quot;??_-;_-@_-"/>
    </dxf>
    <dxf>
      <numFmt numFmtId="166" formatCode="_-[$$-80A]* #,##0_-;\-[$$-80A]* #,##0_-;_-[$$-80A]* &quot;-&quot;??_-;_-@_-"/>
    </dxf>
    <dxf>
      <numFmt numFmtId="166" formatCode="_-[$$-80A]* #,##0_-;\-[$$-80A]* #,##0_-;_-[$$-80A]* &quot;-&quot;??_-;_-@_-"/>
    </dxf>
    <dxf>
      <numFmt numFmtId="166" formatCode="_-[$$-80A]* #,##0_-;\-[$$-80A]* #,##0_-;_-[$$-80A]* &quot;-&quot;??_-;_-@_-"/>
    </dxf>
    <dxf>
      <numFmt numFmtId="166" formatCode="_-[$$-80A]* #,##0_-;\-[$$-80A]* #,##0_-;_-[$$-80A]* &quot;-&quot;??_-;_-@_-"/>
    </dxf>
    <dxf>
      <numFmt numFmtId="166" formatCode="_-[$$-80A]* #,##0_-;\-[$$-80A]* #,##0_-;_-[$$-80A]* &quot;-&quot;??_-;_-@_-"/>
    </dxf>
    <dxf>
      <numFmt numFmtId="166" formatCode="_-[$$-80A]* #,##0_-;\-[$$-80A]* #,##0_-;_-[$$-80A]* &quot;-&quot;??_-;_-@_-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horizontal="center"/>
    </dxf>
    <dxf>
      <alignment horizontal="center"/>
    </dxf>
    <dxf>
      <numFmt numFmtId="166" formatCode="_-[$$-80A]* #,##0_-;\-[$$-80A]* #,##0_-;_-[$$-80A]* &quot;-&quot;??_-;_-@_-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styles" Target="styles.xml"/><Relationship Id="rId5" Type="http://schemas.openxmlformats.org/officeDocument/2006/relationships/pivotCacheDefinition" Target="pivotCache/pivotCacheDefinition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[57. Dashboard Control Fletes.xlsx]Pivots!TablaDinámica3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Ingresos, Gastos y Utilidad por mes</a:t>
            </a:r>
          </a:p>
        </c:rich>
      </c:tx>
      <c:layout>
        <c:manualLayout>
          <c:xMode val="edge"/>
          <c:yMode val="edge"/>
          <c:x val="2.2317654068380495E-2"/>
          <c:y val="4.08460883552810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  <c:spPr>
          <a:noFill/>
          <a:ln w="9525" cap="flat" cmpd="sng" algn="ctr">
            <a:solidFill>
              <a:schemeClr val="accent1"/>
            </a:solidFill>
            <a:miter lim="800000"/>
          </a:ln>
          <a:effectLst>
            <a:glow rad="63500">
              <a:schemeClr val="accent1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noFill/>
          <a:ln w="9525" cap="flat" cmpd="sng" algn="ctr">
            <a:solidFill>
              <a:schemeClr val="accent1"/>
            </a:solidFill>
            <a:miter lim="800000"/>
          </a:ln>
          <a:effectLst>
            <a:glow rad="63500">
              <a:schemeClr val="accent1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2225" cap="rnd">
            <a:solidFill>
              <a:schemeClr val="accent1"/>
            </a:solidFill>
          </a:ln>
          <a:effectLst>
            <a:glow rad="139700">
              <a:schemeClr val="accent1">
                <a:satMod val="175000"/>
                <a:alpha val="14000"/>
              </a:schemeClr>
            </a:glow>
          </a:effectLst>
        </c:spPr>
        <c:marker>
          <c:symbol val="circle"/>
          <c:size val="4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1980491409428405E-2"/>
          <c:y val="0.2806126270007806"/>
          <c:w val="0.81603901718114313"/>
          <c:h val="0.532827250073292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Pivots!$C$10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Pivots!$B$11:$B$23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Pivots!$C$11:$C$23</c:f>
              <c:numCache>
                <c:formatCode>_-[$$-80A]* #,##0_-;\-[$$-80A]* #,##0_-;_-[$$-80A]* "-"??_-;_-@_-</c:formatCode>
                <c:ptCount val="12"/>
                <c:pt idx="0">
                  <c:v>107652</c:v>
                </c:pt>
                <c:pt idx="1">
                  <c:v>114538</c:v>
                </c:pt>
                <c:pt idx="2">
                  <c:v>75706</c:v>
                </c:pt>
                <c:pt idx="3">
                  <c:v>66835</c:v>
                </c:pt>
                <c:pt idx="4">
                  <c:v>55270</c:v>
                </c:pt>
                <c:pt idx="5">
                  <c:v>94013</c:v>
                </c:pt>
                <c:pt idx="6">
                  <c:v>66983</c:v>
                </c:pt>
                <c:pt idx="7">
                  <c:v>62346</c:v>
                </c:pt>
                <c:pt idx="8">
                  <c:v>72560</c:v>
                </c:pt>
                <c:pt idx="9">
                  <c:v>65386</c:v>
                </c:pt>
                <c:pt idx="10">
                  <c:v>77709</c:v>
                </c:pt>
                <c:pt idx="11">
                  <c:v>80932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5E-4272-B375-17FBB956EF13}"/>
            </c:ext>
          </c:extLst>
        </c:ser>
        <c:ser>
          <c:idx val="1"/>
          <c:order val="1"/>
          <c:tx>
            <c:strRef>
              <c:f>Pivots!$D$10</c:f>
              <c:strCache>
                <c:ptCount val="1"/>
                <c:pt idx="0">
                  <c:v>Costos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Pivots!$B$11:$B$23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Pivots!$D$11:$D$23</c:f>
              <c:numCache>
                <c:formatCode>_-[$$-80A]* #,##0_-;\-[$$-80A]* #,##0_-;_-[$$-80A]* "-"??_-;_-@_-</c:formatCode>
                <c:ptCount val="12"/>
                <c:pt idx="0">
                  <c:v>23200</c:v>
                </c:pt>
                <c:pt idx="1">
                  <c:v>25964</c:v>
                </c:pt>
                <c:pt idx="2">
                  <c:v>16663</c:v>
                </c:pt>
                <c:pt idx="3">
                  <c:v>16792</c:v>
                </c:pt>
                <c:pt idx="4">
                  <c:v>13467</c:v>
                </c:pt>
                <c:pt idx="5">
                  <c:v>22874</c:v>
                </c:pt>
                <c:pt idx="6">
                  <c:v>12808</c:v>
                </c:pt>
                <c:pt idx="7">
                  <c:v>14361</c:v>
                </c:pt>
                <c:pt idx="8">
                  <c:v>14393</c:v>
                </c:pt>
                <c:pt idx="9">
                  <c:v>15169</c:v>
                </c:pt>
                <c:pt idx="10">
                  <c:v>15975</c:v>
                </c:pt>
                <c:pt idx="11">
                  <c:v>17114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5E-4272-B375-17FBB956E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210519048"/>
        <c:axId val="210524624"/>
      </c:barChart>
      <c:lineChart>
        <c:grouping val="standard"/>
        <c:varyColors val="0"/>
        <c:ser>
          <c:idx val="2"/>
          <c:order val="2"/>
          <c:tx>
            <c:strRef>
              <c:f>Pivots!$E$10</c:f>
              <c:strCache>
                <c:ptCount val="1"/>
                <c:pt idx="0">
                  <c:v>Utilidad </c:v>
                </c:pt>
              </c:strCache>
            </c:strRef>
          </c:tx>
          <c:spPr>
            <a:ln w="22225" cap="rnd">
              <a:solidFill>
                <a:schemeClr val="accent3"/>
              </a:solidFill>
            </a:ln>
            <a:effectLst>
              <a:glow rad="139700">
                <a:schemeClr val="accent3">
                  <a:satMod val="175000"/>
                  <a:alpha val="14000"/>
                </a:schemeClr>
              </a:glow>
            </a:effectLst>
          </c:spPr>
          <c:marker>
            <c:symbol val="circle"/>
            <c:size val="4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3">
                    <a:satMod val="175000"/>
                    <a:alpha val="25000"/>
                  </a:schemeClr>
                </a:glow>
              </a:effectLst>
            </c:spPr>
          </c:marker>
          <c:cat>
            <c:strRef>
              <c:f>Pivots!$B$11:$B$23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Pivots!$E$11:$E$23</c:f>
              <c:numCache>
                <c:formatCode>_-[$$-80A]* #,##0_-;\-[$$-80A]* #,##0_-;_-[$$-80A]* "-"??_-;_-@_-</c:formatCode>
                <c:ptCount val="12"/>
                <c:pt idx="0">
                  <c:v>84452</c:v>
                </c:pt>
                <c:pt idx="1">
                  <c:v>88574</c:v>
                </c:pt>
                <c:pt idx="2">
                  <c:v>59043</c:v>
                </c:pt>
                <c:pt idx="3">
                  <c:v>50043</c:v>
                </c:pt>
                <c:pt idx="4">
                  <c:v>41803</c:v>
                </c:pt>
                <c:pt idx="5">
                  <c:v>71139</c:v>
                </c:pt>
                <c:pt idx="6">
                  <c:v>54175</c:v>
                </c:pt>
                <c:pt idx="7">
                  <c:v>47985</c:v>
                </c:pt>
                <c:pt idx="8">
                  <c:v>58167</c:v>
                </c:pt>
                <c:pt idx="9">
                  <c:v>50217</c:v>
                </c:pt>
                <c:pt idx="10">
                  <c:v>61734</c:v>
                </c:pt>
                <c:pt idx="11">
                  <c:v>63818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5E-4272-B375-17FBB956E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34792"/>
        <c:axId val="210530528"/>
      </c:lineChart>
      <c:catAx>
        <c:axId val="210519048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10524624"/>
        <c:crosses val="autoZero"/>
        <c:auto val="1"/>
        <c:lblAlgn val="ctr"/>
        <c:lblOffset val="100"/>
        <c:noMultiLvlLbl val="0"/>
      </c:catAx>
      <c:valAx>
        <c:axId val="2105246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[$$-80A]* #,##0_-;\-[$$-80A]* #,##0_-;_-[$$-80A]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10519048"/>
        <c:crosses val="autoZero"/>
        <c:crossBetween val="between"/>
      </c:valAx>
      <c:valAx>
        <c:axId val="210530528"/>
        <c:scaling>
          <c:orientation val="minMax"/>
        </c:scaling>
        <c:delete val="0"/>
        <c:axPos val="r"/>
        <c:numFmt formatCode="_-[$$-80A]* #,##0_-;\-[$$-80A]* #,##0_-;_-[$$-80A]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10534792"/>
        <c:crosses val="max"/>
        <c:crossBetween val="between"/>
      </c:valAx>
      <c:catAx>
        <c:axId val="210534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05305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0800000" algn="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[57. Dashboard Control Fletes.xlsx]Pivots!TablaDinámica4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</a:rPr>
              <a:t>Total Utilidad por Punto de Origen</a:t>
            </a:r>
          </a:p>
        </c:rich>
      </c:tx>
      <c:layout>
        <c:manualLayout>
          <c:xMode val="edge"/>
          <c:yMode val="edge"/>
          <c:x val="4.460084151431791E-2"/>
          <c:y val="2.81923696352639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</c:pivotFmt>
      <c:pivotFmt>
        <c:idx val="1"/>
        <c:spPr>
          <a:solidFill>
            <a:srgbClr val="7030A0">
              <a:alpha val="80000"/>
            </a:srgb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Pivots!$H$3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7030A0">
                <a:alpha val="80000"/>
              </a:srgb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Pivots!$G$4:$G$18</c:f>
              <c:strCache>
                <c:ptCount val="14"/>
                <c:pt idx="0">
                  <c:v>Ecatepec</c:v>
                </c:pt>
                <c:pt idx="1">
                  <c:v>León</c:v>
                </c:pt>
                <c:pt idx="2">
                  <c:v>Chihuahua</c:v>
                </c:pt>
                <c:pt idx="3">
                  <c:v>Naucalpan de Juárez</c:v>
                </c:pt>
                <c:pt idx="4">
                  <c:v>Nezahualcóyotl</c:v>
                </c:pt>
                <c:pt idx="5">
                  <c:v>San Luis Potosí</c:v>
                </c:pt>
                <c:pt idx="6">
                  <c:v>Puebla de Zaragoza</c:v>
                </c:pt>
                <c:pt idx="7">
                  <c:v>Monterrey</c:v>
                </c:pt>
                <c:pt idx="8">
                  <c:v>Tijuana</c:v>
                </c:pt>
                <c:pt idx="9">
                  <c:v>Zapopan</c:v>
                </c:pt>
                <c:pt idx="10">
                  <c:v>Ciudad de México</c:v>
                </c:pt>
                <c:pt idx="11">
                  <c:v>Ciudad Juárez</c:v>
                </c:pt>
                <c:pt idx="12">
                  <c:v>Mérida</c:v>
                </c:pt>
                <c:pt idx="13">
                  <c:v>Guadalajara</c:v>
                </c:pt>
              </c:strCache>
            </c:strRef>
          </c:cat>
          <c:val>
            <c:numRef>
              <c:f>Pivots!$H$4:$H$18</c:f>
              <c:numCache>
                <c:formatCode>_-[$$-80A]* #,##0_-;\-[$$-80A]* #,##0_-;_-[$$-80A]* "-"??_-;_-@_-</c:formatCode>
                <c:ptCount val="14"/>
                <c:pt idx="0">
                  <c:v>41082</c:v>
                </c:pt>
                <c:pt idx="1">
                  <c:v>44751</c:v>
                </c:pt>
                <c:pt idx="2">
                  <c:v>48444</c:v>
                </c:pt>
                <c:pt idx="3">
                  <c:v>50184</c:v>
                </c:pt>
                <c:pt idx="4">
                  <c:v>50518</c:v>
                </c:pt>
                <c:pt idx="5">
                  <c:v>50554</c:v>
                </c:pt>
                <c:pt idx="6">
                  <c:v>51023</c:v>
                </c:pt>
                <c:pt idx="7">
                  <c:v>52633</c:v>
                </c:pt>
                <c:pt idx="8">
                  <c:v>54319</c:v>
                </c:pt>
                <c:pt idx="9">
                  <c:v>55338</c:v>
                </c:pt>
                <c:pt idx="10">
                  <c:v>56416</c:v>
                </c:pt>
                <c:pt idx="11">
                  <c:v>57808</c:v>
                </c:pt>
                <c:pt idx="12">
                  <c:v>58273</c:v>
                </c:pt>
                <c:pt idx="13">
                  <c:v>59807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8D14-4606-88AA-F8DBB882A63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shape val="box"/>
        <c:axId val="564559776"/>
        <c:axId val="564556496"/>
        <c:axId val="0"/>
      </c:bar3DChart>
      <c:catAx>
        <c:axId val="5645597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64556496"/>
        <c:crosses val="autoZero"/>
        <c:auto val="1"/>
        <c:lblAlgn val="ctr"/>
        <c:lblOffset val="100"/>
        <c:noMultiLvlLbl val="0"/>
      </c:catAx>
      <c:valAx>
        <c:axId val="564556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$-80A]* #,##0_-;\-[$$-80A]* #,##0_-;_-[$$-80A]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64559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[57. Dashboard Control Fletes.xlsx]Pivots!TablaDinámica5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</a:rPr>
              <a:t>Total Utilidad por Punto de Destino</a:t>
            </a:r>
          </a:p>
        </c:rich>
      </c:tx>
      <c:layout>
        <c:manualLayout>
          <c:xMode val="edge"/>
          <c:yMode val="edge"/>
          <c:x val="5.4904706266349454E-2"/>
          <c:y val="2.54657781048448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</c:pivotFmt>
      <c:pivotFmt>
        <c:idx val="1"/>
        <c:spPr>
          <a:solidFill>
            <a:srgbClr val="FFC000">
              <a:alpha val="80000"/>
            </a:srgb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Pivots!$K$3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Pivots!$J$4:$J$19</c:f>
              <c:strCache>
                <c:ptCount val="15"/>
                <c:pt idx="0">
                  <c:v>Acapulco de Juárez</c:v>
                </c:pt>
                <c:pt idx="1">
                  <c:v>Toluca de Lerdo</c:v>
                </c:pt>
                <c:pt idx="2">
                  <c:v>Tlalnepantla de Baz</c:v>
                </c:pt>
                <c:pt idx="3">
                  <c:v>Morelia</c:v>
                </c:pt>
                <c:pt idx="4">
                  <c:v>Cancún</c:v>
                </c:pt>
                <c:pt idx="5">
                  <c:v>Tlaquepaque</c:v>
                </c:pt>
                <c:pt idx="6">
                  <c:v>Torreón</c:v>
                </c:pt>
                <c:pt idx="7">
                  <c:v>Guadalupe</c:v>
                </c:pt>
                <c:pt idx="8">
                  <c:v>Chimalhuacán</c:v>
                </c:pt>
                <c:pt idx="9">
                  <c:v>Reynosa</c:v>
                </c:pt>
                <c:pt idx="10">
                  <c:v>Ciudad López Mateos</c:v>
                </c:pt>
                <c:pt idx="11">
                  <c:v>Santiago de Querétaro</c:v>
                </c:pt>
                <c:pt idx="12">
                  <c:v>Cuautitlán Izcalli</c:v>
                </c:pt>
                <c:pt idx="13">
                  <c:v>Victoria de Durango</c:v>
                </c:pt>
                <c:pt idx="14">
                  <c:v>Tuxtla Gutiérrez</c:v>
                </c:pt>
              </c:strCache>
            </c:strRef>
          </c:cat>
          <c:val>
            <c:numRef>
              <c:f>Pivots!$K$4:$K$19</c:f>
              <c:numCache>
                <c:formatCode>_-[$$-80A]* #,##0_-;\-[$$-80A]* #,##0_-;_-[$$-80A]* "-"??_-;_-@_-</c:formatCode>
                <c:ptCount val="15"/>
                <c:pt idx="0">
                  <c:v>39596</c:v>
                </c:pt>
                <c:pt idx="1">
                  <c:v>43090</c:v>
                </c:pt>
                <c:pt idx="2">
                  <c:v>44716</c:v>
                </c:pt>
                <c:pt idx="3">
                  <c:v>45639</c:v>
                </c:pt>
                <c:pt idx="4">
                  <c:v>45769</c:v>
                </c:pt>
                <c:pt idx="5">
                  <c:v>47396</c:v>
                </c:pt>
                <c:pt idx="6">
                  <c:v>47525</c:v>
                </c:pt>
                <c:pt idx="7">
                  <c:v>48584</c:v>
                </c:pt>
                <c:pt idx="8">
                  <c:v>49172</c:v>
                </c:pt>
                <c:pt idx="9">
                  <c:v>50806</c:v>
                </c:pt>
                <c:pt idx="10">
                  <c:v>52003</c:v>
                </c:pt>
                <c:pt idx="11">
                  <c:v>53158</c:v>
                </c:pt>
                <c:pt idx="12">
                  <c:v>54016</c:v>
                </c:pt>
                <c:pt idx="13">
                  <c:v>54368</c:v>
                </c:pt>
                <c:pt idx="14">
                  <c:v>55312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C3C8-4C78-8C22-18C1B299D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564492536"/>
        <c:axId val="564492864"/>
        <c:axId val="0"/>
      </c:bar3DChart>
      <c:catAx>
        <c:axId val="5644925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64492864"/>
        <c:crosses val="autoZero"/>
        <c:auto val="1"/>
        <c:lblAlgn val="ctr"/>
        <c:lblOffset val="100"/>
        <c:noMultiLvlLbl val="0"/>
      </c:catAx>
      <c:valAx>
        <c:axId val="564492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$-80A]* #,##0_-;\-[$$-80A]* #,##0_-;_-[$$-80A]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64492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[57. Dashboard Control Fletes.xlsx]Pivots!TablaDinámica8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>
                <a:solidFill>
                  <a:sysClr val="windowText" lastClr="000000"/>
                </a:solidFill>
              </a:rPr>
              <a:t>Ingresos, Costos y Utilidad por tipo de observación</a:t>
            </a:r>
          </a:p>
        </c:rich>
      </c:tx>
      <c:layout>
        <c:manualLayout>
          <c:xMode val="edge"/>
          <c:yMode val="edge"/>
          <c:x val="5.3460236250541242E-2"/>
          <c:y val="2.57551288871823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  <c:spPr>
          <a:solidFill>
            <a:srgbClr val="002060">
              <a:alpha val="80000"/>
            </a:srgb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FFC000">
              <a:alpha val="80000"/>
            </a:srgb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bg2">
              <a:alpha val="90000"/>
            </a:schemeClr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Pivots!$Q$3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rgbClr val="002060">
                <a:alpha val="80000"/>
              </a:srgb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Pivots!$P$4:$P$12</c:f>
              <c:strCache>
                <c:ptCount val="8"/>
                <c:pt idx="0">
                  <c:v>Causas externas</c:v>
                </c:pt>
                <c:pt idx="1">
                  <c:v>Falta de combustible</c:v>
                </c:pt>
                <c:pt idx="2">
                  <c:v>Falta de personal</c:v>
                </c:pt>
                <c:pt idx="3">
                  <c:v>Huelga</c:v>
                </c:pt>
                <c:pt idx="4">
                  <c:v>No hicieron mantenimiento</c:v>
                </c:pt>
                <c:pt idx="5">
                  <c:v>No pagaron</c:v>
                </c:pt>
                <c:pt idx="6">
                  <c:v>Se llegó tarde</c:v>
                </c:pt>
                <c:pt idx="7">
                  <c:v>Trafico</c:v>
                </c:pt>
              </c:strCache>
            </c:strRef>
          </c:cat>
          <c:val>
            <c:numRef>
              <c:f>Pivots!$Q$4:$Q$12</c:f>
              <c:numCache>
                <c:formatCode>_-[$$-80A]* #,##0_-;\-[$$-80A]* #,##0_-;_-[$$-80A]* "-"??_-;_-@_-</c:formatCode>
                <c:ptCount val="8"/>
                <c:pt idx="0">
                  <c:v>115387</c:v>
                </c:pt>
                <c:pt idx="1">
                  <c:v>123198</c:v>
                </c:pt>
                <c:pt idx="2">
                  <c:v>118495</c:v>
                </c:pt>
                <c:pt idx="3">
                  <c:v>122967</c:v>
                </c:pt>
                <c:pt idx="4">
                  <c:v>126051</c:v>
                </c:pt>
                <c:pt idx="5">
                  <c:v>125627</c:v>
                </c:pt>
                <c:pt idx="6">
                  <c:v>93136</c:v>
                </c:pt>
                <c:pt idx="7">
                  <c:v>115069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C-45F8-BC52-9CB9401FF452}"/>
            </c:ext>
          </c:extLst>
        </c:ser>
        <c:ser>
          <c:idx val="1"/>
          <c:order val="1"/>
          <c:tx>
            <c:strRef>
              <c:f>Pivots!$R$3</c:f>
              <c:strCache>
                <c:ptCount val="1"/>
                <c:pt idx="0">
                  <c:v>Costos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Pivots!$P$4:$P$12</c:f>
              <c:strCache>
                <c:ptCount val="8"/>
                <c:pt idx="0">
                  <c:v>Causas externas</c:v>
                </c:pt>
                <c:pt idx="1">
                  <c:v>Falta de combustible</c:v>
                </c:pt>
                <c:pt idx="2">
                  <c:v>Falta de personal</c:v>
                </c:pt>
                <c:pt idx="3">
                  <c:v>Huelga</c:v>
                </c:pt>
                <c:pt idx="4">
                  <c:v>No hicieron mantenimiento</c:v>
                </c:pt>
                <c:pt idx="5">
                  <c:v>No pagaron</c:v>
                </c:pt>
                <c:pt idx="6">
                  <c:v>Se llegó tarde</c:v>
                </c:pt>
                <c:pt idx="7">
                  <c:v>Trafico</c:v>
                </c:pt>
              </c:strCache>
            </c:strRef>
          </c:cat>
          <c:val>
            <c:numRef>
              <c:f>Pivots!$R$4:$R$12</c:f>
              <c:numCache>
                <c:formatCode>_-[$$-80A]* #,##0_-;\-[$$-80A]* #,##0_-;_-[$$-80A]* "-"??_-;_-@_-</c:formatCode>
                <c:ptCount val="8"/>
                <c:pt idx="0">
                  <c:v>25704</c:v>
                </c:pt>
                <c:pt idx="1">
                  <c:v>26583</c:v>
                </c:pt>
                <c:pt idx="2">
                  <c:v>25959</c:v>
                </c:pt>
                <c:pt idx="3">
                  <c:v>25640</c:v>
                </c:pt>
                <c:pt idx="4">
                  <c:v>26744</c:v>
                </c:pt>
                <c:pt idx="5">
                  <c:v>26431</c:v>
                </c:pt>
                <c:pt idx="6">
                  <c:v>26435</c:v>
                </c:pt>
                <c:pt idx="7">
                  <c:v>25284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AC-45F8-BC52-9CB9401FF452}"/>
            </c:ext>
          </c:extLst>
        </c:ser>
        <c:ser>
          <c:idx val="2"/>
          <c:order val="2"/>
          <c:tx>
            <c:strRef>
              <c:f>Pivots!$S$3</c:f>
              <c:strCache>
                <c:ptCount val="1"/>
                <c:pt idx="0">
                  <c:v>Utilidad </c:v>
                </c:pt>
              </c:strCache>
            </c:strRef>
          </c:tx>
          <c:spPr>
            <a:solidFill>
              <a:schemeClr val="bg2">
                <a:alpha val="90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Pivots!$P$4:$P$12</c:f>
              <c:strCache>
                <c:ptCount val="8"/>
                <c:pt idx="0">
                  <c:v>Causas externas</c:v>
                </c:pt>
                <c:pt idx="1">
                  <c:v>Falta de combustible</c:v>
                </c:pt>
                <c:pt idx="2">
                  <c:v>Falta de personal</c:v>
                </c:pt>
                <c:pt idx="3">
                  <c:v>Huelga</c:v>
                </c:pt>
                <c:pt idx="4">
                  <c:v>No hicieron mantenimiento</c:v>
                </c:pt>
                <c:pt idx="5">
                  <c:v>No pagaron</c:v>
                </c:pt>
                <c:pt idx="6">
                  <c:v>Se llegó tarde</c:v>
                </c:pt>
                <c:pt idx="7">
                  <c:v>Trafico</c:v>
                </c:pt>
              </c:strCache>
            </c:strRef>
          </c:cat>
          <c:val>
            <c:numRef>
              <c:f>Pivots!$S$4:$S$12</c:f>
              <c:numCache>
                <c:formatCode>_-[$$-80A]* #,##0_-;\-[$$-80A]* #,##0_-;_-[$$-80A]* "-"??_-;_-@_-</c:formatCode>
                <c:ptCount val="8"/>
                <c:pt idx="0">
                  <c:v>89683</c:v>
                </c:pt>
                <c:pt idx="1">
                  <c:v>96615</c:v>
                </c:pt>
                <c:pt idx="2">
                  <c:v>92536</c:v>
                </c:pt>
                <c:pt idx="3">
                  <c:v>97327</c:v>
                </c:pt>
                <c:pt idx="4">
                  <c:v>99307</c:v>
                </c:pt>
                <c:pt idx="5">
                  <c:v>99196</c:v>
                </c:pt>
                <c:pt idx="6">
                  <c:v>66701</c:v>
                </c:pt>
                <c:pt idx="7">
                  <c:v>89785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AC-45F8-BC52-9CB9401FF45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shape val="cylinder"/>
        <c:axId val="564533208"/>
        <c:axId val="564530912"/>
        <c:axId val="0"/>
      </c:bar3DChart>
      <c:catAx>
        <c:axId val="5645332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64530912"/>
        <c:crosses val="autoZero"/>
        <c:auto val="1"/>
        <c:lblAlgn val="ctr"/>
        <c:lblOffset val="100"/>
        <c:noMultiLvlLbl val="0"/>
      </c:catAx>
      <c:valAx>
        <c:axId val="564530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$-80A]* #,##0_-;\-[$$-80A]* #,##0_-;_-[$$-80A]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64533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[57. Dashboard Control Fletes.xlsx]Pivots!TablaDinámica1</c:name>
    <c:fmtId val="6"/>
  </c:pivotSource>
  <c:chart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1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3.8561863147287691E-2"/>
          <c:y val="0.12966534346363362"/>
          <c:w val="0.95080728693032013"/>
          <c:h val="0.6279998825015421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Pivots!$B$3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Pivots!$B$4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Pivots!$B$4</c:f>
              <c:numCache>
                <c:formatCode>_-[$$-80A]* #,##0_-;\-[$$-80A]* #,##0_-;_-[$$-80A]* "-"??_-;_-@_-</c:formatCode>
                <c:ptCount val="1"/>
                <c:pt idx="0">
                  <c:v>939930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7A-4A7C-B9FD-B4B7C5E3083A}"/>
            </c:ext>
          </c:extLst>
        </c:ser>
        <c:ser>
          <c:idx val="1"/>
          <c:order val="1"/>
          <c:tx>
            <c:strRef>
              <c:f>Pivots!$C$3</c:f>
              <c:strCache>
                <c:ptCount val="1"/>
                <c:pt idx="0">
                  <c:v>Costos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Pivots!$B$4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Pivots!$C$4</c:f>
              <c:numCache>
                <c:formatCode>_-[$$-80A]* #,##0_-;\-[$$-80A]* #,##0_-;_-[$$-80A]* "-"??_-;_-@_-</c:formatCode>
                <c:ptCount val="1"/>
                <c:pt idx="0">
                  <c:v>208780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7A-4A7C-B9FD-B4B7C5E3083A}"/>
            </c:ext>
          </c:extLst>
        </c:ser>
        <c:ser>
          <c:idx val="2"/>
          <c:order val="2"/>
          <c:tx>
            <c:strRef>
              <c:f>Pivots!$D$3</c:f>
              <c:strCache>
                <c:ptCount val="1"/>
                <c:pt idx="0">
                  <c:v>Utilidad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Pivots!$B$4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Pivots!$D$4</c:f>
              <c:numCache>
                <c:formatCode>_-[$$-80A]* #,##0_-;\-[$$-80A]* #,##0_-;_-[$$-80A]* "-"??_-;_-@_-</c:formatCode>
                <c:ptCount val="1"/>
                <c:pt idx="0">
                  <c:v>731150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7A-4A7C-B9FD-B4B7C5E3083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564518120"/>
        <c:axId val="564514512"/>
      </c:barChart>
      <c:catAx>
        <c:axId val="5645181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64514512"/>
        <c:crosses val="autoZero"/>
        <c:auto val="1"/>
        <c:lblAlgn val="ctr"/>
        <c:lblOffset val="100"/>
        <c:noMultiLvlLbl val="0"/>
      </c:catAx>
      <c:valAx>
        <c:axId val="564514512"/>
        <c:scaling>
          <c:orientation val="minMax"/>
        </c:scaling>
        <c:delete val="1"/>
        <c:axPos val="b"/>
        <c:numFmt formatCode="_-[$$-80A]* #,##0_-;\-[$$-80A]* #,##0_-;_-[$$-80A]* &quot;-&quot;??_-;_-@_-" sourceLinked="1"/>
        <c:majorTickMark val="none"/>
        <c:minorTickMark val="none"/>
        <c:tickLblPos val="nextTo"/>
        <c:crossAx val="56451812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tx1">
        <a:lumMod val="65000"/>
        <a:lumOff val="3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/>
      </a:pPr>
      <a:endParaRPr lang="es-C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13606</xdr:colOff>
      <xdr:row>0</xdr:row>
      <xdr:rowOff>40821</xdr:rowOff>
    </xdr:from>
    <xdr:to>
      <xdr:col>20</xdr:col>
      <xdr:colOff>282670</xdr:colOff>
      <xdr:row>45</xdr:row>
      <xdr:rowOff>27214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A69BE6D-3446-9199-4999-C6A9216C9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06" y="40821"/>
          <a:ext cx="15835635" cy="8286750"/>
        </a:xfrm>
        <a:prstGeom prst="rect">
          <a:avLst/>
        </a:prstGeom>
      </xdr:spPr>
    </xdr:pic>
    <xdr:clientData/>
  </xdr:twoCellAnchor>
  <xdr:twoCellAnchor>
    <xdr:from>
      <xdr:col>3</xdr:col>
      <xdr:colOff>2801</xdr:colOff>
      <xdr:row>1</xdr:row>
      <xdr:rowOff>162485</xdr:rowOff>
    </xdr:from>
    <xdr:to>
      <xdr:col>4</xdr:col>
      <xdr:colOff>1054474</xdr:colOff>
      <xdr:row>6</xdr:row>
      <xdr:rowOff>125505</xdr:rowOff>
    </xdr:to>
    <xdr:grpSp>
      <xdr:nvGrpSpPr>
        <xdr:cNvPr id="15" name="Grupo 14">
          <a:extLst>
            <a:ext uri="{FF2B5EF4-FFF2-40B4-BE49-F238E27FC236}">
              <a16:creationId xmlns:a16="http://schemas.microsoft.com/office/drawing/2014/main" id="{CEF31C63-B0E8-4AA0-93BE-778458E2D4C1}"/>
            </a:ext>
          </a:extLst>
        </xdr:cNvPr>
        <xdr:cNvGrpSpPr/>
      </xdr:nvGrpSpPr>
      <xdr:grpSpPr>
        <a:xfrm>
          <a:off x="2384051" y="352985"/>
          <a:ext cx="1908923" cy="1024377"/>
          <a:chOff x="5767107" y="400050"/>
          <a:chExt cx="1712820" cy="1043267"/>
        </a:xfrm>
        <a:solidFill>
          <a:schemeClr val="bg2"/>
        </a:solidFill>
      </xdr:grpSpPr>
      <xdr:sp macro="" textlink="">
        <xdr:nvSpPr>
          <xdr:cNvPr id="2" name="Rectángulo 1">
            <a:extLst>
              <a:ext uri="{FF2B5EF4-FFF2-40B4-BE49-F238E27FC236}">
                <a16:creationId xmlns:a16="http://schemas.microsoft.com/office/drawing/2014/main" id="{4A661618-1402-47F4-B8A6-75F3EBF80483}"/>
              </a:ext>
            </a:extLst>
          </xdr:cNvPr>
          <xdr:cNvSpPr/>
        </xdr:nvSpPr>
        <xdr:spPr>
          <a:xfrm>
            <a:off x="5767107" y="400050"/>
            <a:ext cx="1712820" cy="1043267"/>
          </a:xfrm>
          <a:prstGeom prst="rect">
            <a:avLst/>
          </a:prstGeom>
          <a:grp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 b="1">
                <a:solidFill>
                  <a:sysClr val="windowText" lastClr="000000"/>
                </a:solidFill>
                <a:latin typeface="Arial Black" panose="020B0A04020102020204" pitchFamily="34" charset="0"/>
              </a:rPr>
              <a:t>Ingresos</a:t>
            </a:r>
          </a:p>
        </xdr:txBody>
      </xdr:sp>
      <xdr:sp macro="" textlink="Pivots!B6">
        <xdr:nvSpPr>
          <xdr:cNvPr id="4" name="Rectángulo 3">
            <a:extLst>
              <a:ext uri="{FF2B5EF4-FFF2-40B4-BE49-F238E27FC236}">
                <a16:creationId xmlns:a16="http://schemas.microsoft.com/office/drawing/2014/main" id="{4E140354-CC51-44D8-A564-665F5C1E4F79}"/>
              </a:ext>
            </a:extLst>
          </xdr:cNvPr>
          <xdr:cNvSpPr/>
        </xdr:nvSpPr>
        <xdr:spPr>
          <a:xfrm>
            <a:off x="6301066" y="1004605"/>
            <a:ext cx="1113717" cy="383241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r"/>
            <a:fld id="{2698B5AB-30C2-4334-8BC7-FD696A264A88}" type="TxLink">
              <a:rPr lang="en-US" sz="1100" b="1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 $939,930 </a:t>
            </a:fld>
            <a:endParaRPr lang="es-PE" sz="1100" b="1"/>
          </a:p>
        </xdr:txBody>
      </xdr:sp>
    </xdr:grpSp>
    <xdr:clientData/>
  </xdr:twoCellAnchor>
  <xdr:twoCellAnchor>
    <xdr:from>
      <xdr:col>5</xdr:col>
      <xdr:colOff>9524</xdr:colOff>
      <xdr:row>1</xdr:row>
      <xdr:rowOff>180414</xdr:rowOff>
    </xdr:from>
    <xdr:to>
      <xdr:col>7</xdr:col>
      <xdr:colOff>182656</xdr:colOff>
      <xdr:row>6</xdr:row>
      <xdr:rowOff>143434</xdr:rowOff>
    </xdr:to>
    <xdr:grpSp>
      <xdr:nvGrpSpPr>
        <xdr:cNvPr id="16" name="Grupo 15">
          <a:extLst>
            <a:ext uri="{FF2B5EF4-FFF2-40B4-BE49-F238E27FC236}">
              <a16:creationId xmlns:a16="http://schemas.microsoft.com/office/drawing/2014/main" id="{E453B344-3E2F-422F-81DA-AB80DF6045C9}"/>
            </a:ext>
          </a:extLst>
        </xdr:cNvPr>
        <xdr:cNvGrpSpPr/>
      </xdr:nvGrpSpPr>
      <xdr:grpSpPr>
        <a:xfrm>
          <a:off x="4350203" y="370914"/>
          <a:ext cx="1697132" cy="1024377"/>
          <a:chOff x="8015007" y="400050"/>
          <a:chExt cx="1712820" cy="1043267"/>
        </a:xfrm>
      </xdr:grpSpPr>
      <xdr:sp macro="" textlink="">
        <xdr:nvSpPr>
          <xdr:cNvPr id="5" name="Rectángulo 4">
            <a:extLst>
              <a:ext uri="{FF2B5EF4-FFF2-40B4-BE49-F238E27FC236}">
                <a16:creationId xmlns:a16="http://schemas.microsoft.com/office/drawing/2014/main" id="{6BCBD04C-FA71-4738-9C05-732ECF9F1389}"/>
              </a:ext>
            </a:extLst>
          </xdr:cNvPr>
          <xdr:cNvSpPr/>
        </xdr:nvSpPr>
        <xdr:spPr>
          <a:xfrm>
            <a:off x="8015007" y="400050"/>
            <a:ext cx="1712820" cy="1043267"/>
          </a:xfrm>
          <a:prstGeom prst="rect">
            <a:avLst/>
          </a:prstGeom>
          <a:solidFill>
            <a:schemeClr val="accent6">
              <a:lumMod val="50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 b="1">
                <a:solidFill>
                  <a:schemeClr val="bg1"/>
                </a:solidFill>
                <a:latin typeface="Arial Black" panose="020B0A04020102020204" pitchFamily="34" charset="0"/>
              </a:rPr>
              <a:t>Costos</a:t>
            </a:r>
          </a:p>
        </xdr:txBody>
      </xdr:sp>
      <xdr:sp macro="" textlink="Pivots!C6">
        <xdr:nvSpPr>
          <xdr:cNvPr id="6" name="Rectángulo 5">
            <a:extLst>
              <a:ext uri="{FF2B5EF4-FFF2-40B4-BE49-F238E27FC236}">
                <a16:creationId xmlns:a16="http://schemas.microsoft.com/office/drawing/2014/main" id="{BBCCDA46-D992-484E-AC6E-4F42763E9D08}"/>
              </a:ext>
            </a:extLst>
          </xdr:cNvPr>
          <xdr:cNvSpPr/>
        </xdr:nvSpPr>
        <xdr:spPr>
          <a:xfrm>
            <a:off x="8548966" y="995080"/>
            <a:ext cx="1113717" cy="38324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r"/>
            <a:fld id="{C4482B23-8484-4470-9C46-2A4ABEE885DA}" type="TxLink">
              <a:rPr lang="en-US" sz="1100" b="0" i="0" u="none" strike="noStrike">
                <a:solidFill>
                  <a:schemeClr val="bg1"/>
                </a:solidFill>
                <a:latin typeface="Calibri"/>
                <a:cs typeface="Calibri"/>
              </a:rPr>
              <a:pPr algn="r"/>
              <a:t> $208,780 </a:t>
            </a:fld>
            <a:endParaRPr lang="es-PE" sz="11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7</xdr:col>
      <xdr:colOff>225800</xdr:colOff>
      <xdr:row>1</xdr:row>
      <xdr:rowOff>164727</xdr:rowOff>
    </xdr:from>
    <xdr:to>
      <xdr:col>9</xdr:col>
      <xdr:colOff>421344</xdr:colOff>
      <xdr:row>6</xdr:row>
      <xdr:rowOff>138953</xdr:rowOff>
    </xdr:to>
    <xdr:grpSp>
      <xdr:nvGrpSpPr>
        <xdr:cNvPr id="17" name="Grupo 16">
          <a:extLst>
            <a:ext uri="{FF2B5EF4-FFF2-40B4-BE49-F238E27FC236}">
              <a16:creationId xmlns:a16="http://schemas.microsoft.com/office/drawing/2014/main" id="{33635A10-DEC1-445D-ABEB-B65F2AA8F3D8}"/>
            </a:ext>
          </a:extLst>
        </xdr:cNvPr>
        <xdr:cNvGrpSpPr/>
      </xdr:nvGrpSpPr>
      <xdr:grpSpPr>
        <a:xfrm>
          <a:off x="6090479" y="355227"/>
          <a:ext cx="1719544" cy="1035583"/>
          <a:chOff x="10243857" y="400050"/>
          <a:chExt cx="1712820" cy="1043267"/>
        </a:xfrm>
        <a:solidFill>
          <a:schemeClr val="bg2"/>
        </a:solidFill>
      </xdr:grpSpPr>
      <xdr:sp macro="" textlink="">
        <xdr:nvSpPr>
          <xdr:cNvPr id="7" name="Rectángulo 6">
            <a:extLst>
              <a:ext uri="{FF2B5EF4-FFF2-40B4-BE49-F238E27FC236}">
                <a16:creationId xmlns:a16="http://schemas.microsoft.com/office/drawing/2014/main" id="{334F406E-E40A-49CE-AE28-49B2F4185835}"/>
              </a:ext>
            </a:extLst>
          </xdr:cNvPr>
          <xdr:cNvSpPr/>
        </xdr:nvSpPr>
        <xdr:spPr>
          <a:xfrm>
            <a:off x="10243857" y="400050"/>
            <a:ext cx="1712820" cy="1043267"/>
          </a:xfrm>
          <a:prstGeom prst="rect">
            <a:avLst/>
          </a:prstGeom>
          <a:grp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PE" sz="1100" b="1">
                <a:solidFill>
                  <a:sysClr val="windowText" lastClr="000000"/>
                </a:solidFill>
                <a:latin typeface="Arial Black" panose="020B0A04020102020204" pitchFamily="34" charset="0"/>
              </a:rPr>
              <a:t>Utilidad</a:t>
            </a:r>
          </a:p>
        </xdr:txBody>
      </xdr:sp>
      <xdr:sp macro="" textlink="Pivots!D6">
        <xdr:nvSpPr>
          <xdr:cNvPr id="8" name="Rectángulo 7">
            <a:extLst>
              <a:ext uri="{FF2B5EF4-FFF2-40B4-BE49-F238E27FC236}">
                <a16:creationId xmlns:a16="http://schemas.microsoft.com/office/drawing/2014/main" id="{95CC9F58-C283-4B7D-AF96-39D623E02F75}"/>
              </a:ext>
            </a:extLst>
          </xdr:cNvPr>
          <xdr:cNvSpPr/>
        </xdr:nvSpPr>
        <xdr:spPr>
          <a:xfrm>
            <a:off x="10777816" y="995080"/>
            <a:ext cx="1113717" cy="383241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r"/>
            <a:fld id="{8349FA4A-EA3A-4551-9458-7A9D43A20A0B}" type="TxLink">
              <a:rPr lang="en-US" sz="1100" b="0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r"/>
              <a:t> $731,150 </a:t>
            </a:fld>
            <a:endParaRPr lang="es-PE" sz="1100" b="1"/>
          </a:p>
        </xdr:txBody>
      </xdr:sp>
    </xdr:grpSp>
    <xdr:clientData/>
  </xdr:twoCellAnchor>
  <xdr:twoCellAnchor>
    <xdr:from>
      <xdr:col>13</xdr:col>
      <xdr:colOff>668630</xdr:colOff>
      <xdr:row>10</xdr:row>
      <xdr:rowOff>66114</xdr:rowOff>
    </xdr:from>
    <xdr:to>
      <xdr:col>19</xdr:col>
      <xdr:colOff>417266</xdr:colOff>
      <xdr:row>25</xdr:row>
      <xdr:rowOff>116708</xdr:rowOff>
    </xdr:to>
    <xdr:graphicFrame macro="">
      <xdr:nvGraphicFramePr>
        <xdr:cNvPr id="9" name="Gráfico 1">
          <a:extLst>
            <a:ext uri="{FF2B5EF4-FFF2-40B4-BE49-F238E27FC236}">
              <a16:creationId xmlns:a16="http://schemas.microsoft.com/office/drawing/2014/main" id="{8B6D7F8A-EC1F-4BA7-8564-E24B05BEF7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268941</xdr:colOff>
      <xdr:row>1</xdr:row>
      <xdr:rowOff>39223</xdr:rowOff>
    </xdr:from>
    <xdr:to>
      <xdr:col>19</xdr:col>
      <xdr:colOff>89648</xdr:colOff>
      <xdr:row>7</xdr:row>
      <xdr:rowOff>34917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Mes">
              <a:extLst>
                <a:ext uri="{FF2B5EF4-FFF2-40B4-BE49-F238E27FC236}">
                  <a16:creationId xmlns:a16="http://schemas.microsoft.com/office/drawing/2014/main" id="{0A79B988-B90A-4F17-A4D6-F11B2184CD9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402235" y="218517"/>
              <a:ext cx="2187389" cy="11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632572</xdr:colOff>
      <xdr:row>1</xdr:row>
      <xdr:rowOff>39223</xdr:rowOff>
    </xdr:from>
    <xdr:to>
      <xdr:col>16</xdr:col>
      <xdr:colOff>188260</xdr:colOff>
      <xdr:row>7</xdr:row>
      <xdr:rowOff>34917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Año">
              <a:extLst>
                <a:ext uri="{FF2B5EF4-FFF2-40B4-BE49-F238E27FC236}">
                  <a16:creationId xmlns:a16="http://schemas.microsoft.com/office/drawing/2014/main" id="{30F263B3-A383-4418-8EF8-DE1C969104C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188078" y="218517"/>
              <a:ext cx="1133476" cy="11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9</xdr:col>
      <xdr:colOff>488575</xdr:colOff>
      <xdr:row>1</xdr:row>
      <xdr:rowOff>70597</xdr:rowOff>
    </xdr:from>
    <xdr:to>
      <xdr:col>11</xdr:col>
      <xdr:colOff>735104</xdr:colOff>
      <xdr:row>7</xdr:row>
      <xdr:rowOff>66291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2" name="Conductor">
              <a:extLst>
                <a:ext uri="{FF2B5EF4-FFF2-40B4-BE49-F238E27FC236}">
                  <a16:creationId xmlns:a16="http://schemas.microsoft.com/office/drawing/2014/main" id="{22E1420E-FBC6-4A05-AC49-8C3D9639B4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nducto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99610" y="249891"/>
              <a:ext cx="1824318" cy="11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71718</xdr:colOff>
      <xdr:row>1</xdr:row>
      <xdr:rowOff>43703</xdr:rowOff>
    </xdr:from>
    <xdr:to>
      <xdr:col>14</xdr:col>
      <xdr:colOff>528921</xdr:colOff>
      <xdr:row>7</xdr:row>
      <xdr:rowOff>39397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3" name="Ruta">
              <a:extLst>
                <a:ext uri="{FF2B5EF4-FFF2-40B4-BE49-F238E27FC236}">
                  <a16:creationId xmlns:a16="http://schemas.microsoft.com/office/drawing/2014/main" id="{B9FD6E71-0DEE-4CEA-B14B-95ABBF8B248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ut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049436" y="222997"/>
              <a:ext cx="2034991" cy="118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</xdr:col>
      <xdr:colOff>161364</xdr:colOff>
      <xdr:row>10</xdr:row>
      <xdr:rowOff>22853</xdr:rowOff>
    </xdr:from>
    <xdr:to>
      <xdr:col>5</xdr:col>
      <xdr:colOff>463925</xdr:colOff>
      <xdr:row>25</xdr:row>
      <xdr:rowOff>89007</xdr:rowOff>
    </xdr:to>
    <xdr:graphicFrame macro="">
      <xdr:nvGraphicFramePr>
        <xdr:cNvPr id="14" name="Gráfico 2">
          <a:extLst>
            <a:ext uri="{FF2B5EF4-FFF2-40B4-BE49-F238E27FC236}">
              <a16:creationId xmlns:a16="http://schemas.microsoft.com/office/drawing/2014/main" id="{01B87B6F-1DA9-450F-BEB1-34FA71C443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711253</xdr:colOff>
      <xdr:row>10</xdr:row>
      <xdr:rowOff>43102</xdr:rowOff>
    </xdr:from>
    <xdr:to>
      <xdr:col>12</xdr:col>
      <xdr:colOff>459888</xdr:colOff>
      <xdr:row>25</xdr:row>
      <xdr:rowOff>93696</xdr:rowOff>
    </xdr:to>
    <xdr:graphicFrame macro="">
      <xdr:nvGraphicFramePr>
        <xdr:cNvPr id="19" name="Gráfico 3">
          <a:extLst>
            <a:ext uri="{FF2B5EF4-FFF2-40B4-BE49-F238E27FC236}">
              <a16:creationId xmlns:a16="http://schemas.microsoft.com/office/drawing/2014/main" id="{CD60870D-7B7D-4E22-8035-4D04F285BB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118902</xdr:colOff>
      <xdr:row>28</xdr:row>
      <xdr:rowOff>25935</xdr:rowOff>
    </xdr:from>
    <xdr:to>
      <xdr:col>19</xdr:col>
      <xdr:colOff>353785</xdr:colOff>
      <xdr:row>44</xdr:row>
      <xdr:rowOff>68037</xdr:rowOff>
    </xdr:to>
    <xdr:graphicFrame macro="">
      <xdr:nvGraphicFramePr>
        <xdr:cNvPr id="20" name="Gráfico 4">
          <a:extLst>
            <a:ext uri="{FF2B5EF4-FFF2-40B4-BE49-F238E27FC236}">
              <a16:creationId xmlns:a16="http://schemas.microsoft.com/office/drawing/2014/main" id="{BA592960-0754-4952-99BB-D2086BF5DA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254773</xdr:colOff>
      <xdr:row>31</xdr:row>
      <xdr:rowOff>106816</xdr:rowOff>
    </xdr:from>
    <xdr:to>
      <xdr:col>5</xdr:col>
      <xdr:colOff>739428</xdr:colOff>
      <xdr:row>40</xdr:row>
      <xdr:rowOff>12966</xdr:rowOff>
    </xdr:to>
    <xdr:graphicFrame macro="">
      <xdr:nvGraphicFramePr>
        <xdr:cNvPr id="21" name="Gráfico 5">
          <a:extLst>
            <a:ext uri="{FF2B5EF4-FFF2-40B4-BE49-F238E27FC236}">
              <a16:creationId xmlns:a16="http://schemas.microsoft.com/office/drawing/2014/main" id="{37A9B803-E863-4CA6-968F-55BC30279D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s Chirichigno" refreshedDate="43531.328681250001" createdVersion="6" refreshedVersion="6" minRefreshableVersion="3" recordCount="320" xr:uid="{54CCD3F4-AC5D-48EC-AECE-7D9CE1C7163F}">
  <cacheSource type="worksheet">
    <worksheetSource name="Tabla1"/>
  </cacheSource>
  <cacheFields count="17">
    <cacheField name="Fecha" numFmtId="14">
      <sharedItems containsSemiMixedTypes="0" containsNonDate="0" containsDate="1" containsString="0" minDate="2017-01-09T00:00:00" maxDate="2019-03-07T00:00:00"/>
    </cacheField>
    <cacheField name="Placa" numFmtId="0">
      <sharedItems/>
    </cacheField>
    <cacheField name="Conductor" numFmtId="0">
      <sharedItems count="7">
        <s v="Juan Perez"/>
        <s v="Julio Zuñiga"/>
        <s v="Miguel Castro"/>
        <s v="Pablo Salazar"/>
        <s v="Henry Salgado"/>
        <s v="Oscar Torres"/>
        <s v="Christian Benavides"/>
      </sharedItems>
    </cacheField>
    <cacheField name="Tonelaje de camión" numFmtId="165">
      <sharedItems containsSemiMixedTypes="0" containsString="0" containsNumber="1" containsInteger="1" minValue="1" maxValue="30"/>
    </cacheField>
    <cacheField name="Origen" numFmtId="0">
      <sharedItems count="14">
        <s v="Ciudad de México"/>
        <s v="Ecatepec"/>
        <s v="Guadalajara"/>
        <s v="Puebla de Zaragoza"/>
        <s v="Ciudad Juárez"/>
        <s v="Tijuana"/>
        <s v="León"/>
        <s v="Zapopan"/>
        <s v="Monterrey"/>
        <s v="Nezahualcóyotl"/>
        <s v="Chihuahua"/>
        <s v="Naucalpan de Juárez"/>
        <s v="Mérida"/>
        <s v="San Luis Potosí"/>
      </sharedItems>
    </cacheField>
    <cacheField name="Destino" numFmtId="0">
      <sharedItems count="15">
        <s v="Guadalupe"/>
        <s v="Acapulco de Juárez"/>
        <s v="Tlalnepantla de Baz"/>
        <s v="Cancún"/>
        <s v="Santiago de Querétaro"/>
        <s v="Chimalhuacán"/>
        <s v="Torreón"/>
        <s v="Morelia"/>
        <s v="Reynosa"/>
        <s v="Tlaquepaque"/>
        <s v="Tuxtla Gutiérrez"/>
        <s v="Victoria de Durango"/>
        <s v="Toluca de Lerdo"/>
        <s v="Ciudad López Mateos"/>
        <s v="Cuautitlán Izcalli"/>
      </sharedItems>
    </cacheField>
    <cacheField name="Ruta" numFmtId="0">
      <sharedItems count="210">
        <s v="Ciudad de México-Guadalupe"/>
        <s v="Ecatepec-Acapulco de Juárez"/>
        <s v="Guadalajara-Tlalnepantla de Baz"/>
        <s v="Puebla de Zaragoza-Cancún"/>
        <s v="Ciudad Juárez-Santiago de Querétaro"/>
        <s v="Tijuana-Chimalhuacán"/>
        <s v="León-Torreón"/>
        <s v="Zapopan-Morelia"/>
        <s v="Monterrey-Reynosa"/>
        <s v="Nezahualcóyotl-Tlaquepaque"/>
        <s v="Chihuahua-Tuxtla Gutiérrez"/>
        <s v="Naucalpan de Juárez-Victoria de Durango"/>
        <s v="Mérida-Toluca de Lerdo"/>
        <s v="San Luis Potosí-Ciudad López Mateos"/>
        <s v="Ciudad de México-Cuautitlán Izcalli"/>
        <s v="Ecatepec-Guadalupe"/>
        <s v="Guadalajara-Acapulco de Juárez"/>
        <s v="Puebla de Zaragoza-Tlalnepantla de Baz"/>
        <s v="Ciudad Juárez-Cancún"/>
        <s v="Tijuana-Santiago de Querétaro"/>
        <s v="León-Chimalhuacán"/>
        <s v="Zapopan-Torreón"/>
        <s v="Monterrey-Morelia"/>
        <s v="Nezahualcóyotl-Reynosa"/>
        <s v="Chihuahua-Tlaquepaque"/>
        <s v="Naucalpan de Juárez-Tuxtla Gutiérrez"/>
        <s v="Mérida-Victoria de Durango"/>
        <s v="San Luis Potosí-Toluca de Lerdo"/>
        <s v="Ciudad de México-Ciudad López Mateos"/>
        <s v="Ecatepec-Cuautitlán Izcalli"/>
        <s v="Guadalajara-Guadalupe"/>
        <s v="Puebla de Zaragoza-Acapulco de Juárez"/>
        <s v="Ciudad Juárez-Tlalnepantla de Baz"/>
        <s v="Tijuana-Cancún"/>
        <s v="León-Santiago de Querétaro"/>
        <s v="Zapopan-Chimalhuacán"/>
        <s v="Monterrey-Torreón"/>
        <s v="Nezahualcóyotl-Morelia"/>
        <s v="Chihuahua-Reynosa"/>
        <s v="Naucalpan de Juárez-Tlaquepaque"/>
        <s v="Mérida-Tuxtla Gutiérrez"/>
        <s v="San Luis Potosí-Victoria de Durango"/>
        <s v="Ciudad de México-Toluca de Lerdo"/>
        <s v="Ecatepec-Ciudad López Mateos"/>
        <s v="Guadalajara-Cuautitlán Izcalli"/>
        <s v="Puebla de Zaragoza-Guadalupe"/>
        <s v="Ciudad Juárez-Acapulco de Juárez"/>
        <s v="Tijuana-Tlalnepantla de Baz"/>
        <s v="León-Cancún"/>
        <s v="Zapopan-Santiago de Querétaro"/>
        <s v="Monterrey-Chimalhuacán"/>
        <s v="Nezahualcóyotl-Torreón"/>
        <s v="Chihuahua-Morelia"/>
        <s v="Naucalpan de Juárez-Reynosa"/>
        <s v="Mérida-Tlaquepaque"/>
        <s v="San Luis Potosí-Tuxtla Gutiérrez"/>
        <s v="Ciudad de México-Victoria de Durango"/>
        <s v="Ecatepec-Toluca de Lerdo"/>
        <s v="Guadalajara-Ciudad López Mateos"/>
        <s v="Puebla de Zaragoza-Cuautitlán Izcalli"/>
        <s v="Ciudad Juárez-Guadalupe"/>
        <s v="Tijuana-Acapulco de Juárez"/>
        <s v="León-Tlalnepantla de Baz"/>
        <s v="Zapopan-Cancún"/>
        <s v="Monterrey-Santiago de Querétaro"/>
        <s v="Nezahualcóyotl-Chimalhuacán"/>
        <s v="Chihuahua-Torreón"/>
        <s v="Naucalpan de Juárez-Morelia"/>
        <s v="Mérida-Reynosa"/>
        <s v="San Luis Potosí-Tlaquepaque"/>
        <s v="Ciudad de México-Tuxtla Gutiérrez"/>
        <s v="Ecatepec-Victoria de Durango"/>
        <s v="Guadalajara-Toluca de Lerdo"/>
        <s v="Puebla de Zaragoza-Ciudad López Mateos"/>
        <s v="Ciudad Juárez-Cuautitlán Izcalli"/>
        <s v="Tijuana-Guadalupe"/>
        <s v="León-Acapulco de Juárez"/>
        <s v="Zapopan-Tlalnepantla de Baz"/>
        <s v="Monterrey-Cancún"/>
        <s v="Nezahualcóyotl-Santiago de Querétaro"/>
        <s v="Chihuahua-Chimalhuacán"/>
        <s v="Naucalpan de Juárez-Torreón"/>
        <s v="Mérida-Morelia"/>
        <s v="San Luis Potosí-Reynosa"/>
        <s v="Ciudad de México-Tlaquepaque"/>
        <s v="Ecatepec-Tuxtla Gutiérrez"/>
        <s v="Guadalajara-Victoria de Durango"/>
        <s v="Puebla de Zaragoza-Toluca de Lerdo"/>
        <s v="Ciudad Juárez-Ciudad López Mateos"/>
        <s v="Tijuana-Cuautitlán Izcalli"/>
        <s v="León-Guadalupe"/>
        <s v="Zapopan-Acapulco de Juárez"/>
        <s v="Monterrey-Tlalnepantla de Baz"/>
        <s v="Nezahualcóyotl-Cancún"/>
        <s v="Chihuahua-Santiago de Querétaro"/>
        <s v="Naucalpan de Juárez-Chimalhuacán"/>
        <s v="Mérida-Torreón"/>
        <s v="San Luis Potosí-Morelia"/>
        <s v="Ciudad de México-Reynosa"/>
        <s v="Ecatepec-Tlaquepaque"/>
        <s v="Guadalajara-Tuxtla Gutiérrez"/>
        <s v="Puebla de Zaragoza-Victoria de Durango"/>
        <s v="Ciudad Juárez-Toluca de Lerdo"/>
        <s v="Tijuana-Ciudad López Mateos"/>
        <s v="León-Cuautitlán Izcalli"/>
        <s v="Zapopan-Guadalupe"/>
        <s v="Monterrey-Acapulco de Juárez"/>
        <s v="Nezahualcóyotl-Tlalnepantla de Baz"/>
        <s v="Chihuahua-Cancún"/>
        <s v="Naucalpan de Juárez-Santiago de Querétaro"/>
        <s v="Mérida-Chimalhuacán"/>
        <s v="San Luis Potosí-Torreón"/>
        <s v="Ciudad de México-Morelia"/>
        <s v="Ecatepec-Reynosa"/>
        <s v="Guadalajara-Tlaquepaque"/>
        <s v="Puebla de Zaragoza-Tuxtla Gutiérrez"/>
        <s v="Ciudad Juárez-Victoria de Durango"/>
        <s v="Tijuana-Toluca de Lerdo"/>
        <s v="León-Ciudad López Mateos"/>
        <s v="Zapopan-Cuautitlán Izcalli"/>
        <s v="Monterrey-Guadalupe"/>
        <s v="Nezahualcóyotl-Acapulco de Juárez"/>
        <s v="Chihuahua-Tlalnepantla de Baz"/>
        <s v="Naucalpan de Juárez-Cancún"/>
        <s v="Mérida-Santiago de Querétaro"/>
        <s v="San Luis Potosí-Chimalhuacán"/>
        <s v="Ciudad de México-Torreón"/>
        <s v="Ecatepec-Morelia"/>
        <s v="Guadalajara-Reynosa"/>
        <s v="Puebla de Zaragoza-Tlaquepaque"/>
        <s v="Ciudad Juárez-Tuxtla Gutiérrez"/>
        <s v="Tijuana-Victoria de Durango"/>
        <s v="León-Toluca de Lerdo"/>
        <s v="Zapopan-Ciudad López Mateos"/>
        <s v="Monterrey-Cuautitlán Izcalli"/>
        <s v="Nezahualcóyotl-Guadalupe"/>
        <s v="Chihuahua-Acapulco de Juárez"/>
        <s v="Naucalpan de Juárez-Tlalnepantla de Baz"/>
        <s v="Mérida-Cancún"/>
        <s v="San Luis Potosí-Santiago de Querétaro"/>
        <s v="Ciudad de México-Chimalhuacán"/>
        <s v="Ecatepec-Torreón"/>
        <s v="Guadalajara-Morelia"/>
        <s v="Puebla de Zaragoza-Reynosa"/>
        <s v="Ciudad Juárez-Tlaquepaque"/>
        <s v="Tijuana-Tuxtla Gutiérrez"/>
        <s v="León-Victoria de Durango"/>
        <s v="Zapopan-Toluca de Lerdo"/>
        <s v="Monterrey-Ciudad López Mateos"/>
        <s v="Nezahualcóyotl-Cuautitlán Izcalli"/>
        <s v="Chihuahua-Guadalupe"/>
        <s v="Naucalpan de Juárez-Acapulco de Juárez"/>
        <s v="Mérida-Tlalnepantla de Baz"/>
        <s v="San Luis Potosí-Cancún"/>
        <s v="Ciudad de México-Santiago de Querétaro"/>
        <s v="Ecatepec-Chimalhuacán"/>
        <s v="Guadalajara-Torreón"/>
        <s v="Puebla de Zaragoza-Morelia"/>
        <s v="Ciudad Juárez-Reynosa"/>
        <s v="Tijuana-Tlaquepaque"/>
        <s v="León-Tuxtla Gutiérrez"/>
        <s v="Zapopan-Victoria de Durango"/>
        <s v="Monterrey-Toluca de Lerdo"/>
        <s v="Nezahualcóyotl-Ciudad López Mateos"/>
        <s v="Chihuahua-Cuautitlán Izcalli"/>
        <s v="Naucalpan de Juárez-Guadalupe"/>
        <s v="Mérida-Acapulco de Juárez"/>
        <s v="San Luis Potosí-Tlalnepantla de Baz"/>
        <s v="Ciudad de México-Cancún"/>
        <s v="Ecatepec-Santiago de Querétaro"/>
        <s v="Guadalajara-Chimalhuacán"/>
        <s v="Puebla de Zaragoza-Torreón"/>
        <s v="Ciudad Juárez-Morelia"/>
        <s v="Tijuana-Reynosa"/>
        <s v="León-Tlaquepaque"/>
        <s v="Zapopan-Tuxtla Gutiérrez"/>
        <s v="Monterrey-Victoria de Durango"/>
        <s v="Nezahualcóyotl-Toluca de Lerdo"/>
        <s v="Chihuahua-Ciudad López Mateos"/>
        <s v="Naucalpan de Juárez-Cuautitlán Izcalli"/>
        <s v="Mérida-Guadalupe"/>
        <s v="San Luis Potosí-Acapulco de Juárez"/>
        <s v="Ciudad de México-Tlalnepantla de Baz"/>
        <s v="Ecatepec-Cancún"/>
        <s v="Guadalajara-Santiago de Querétaro"/>
        <s v="Puebla de Zaragoza-Chimalhuacán"/>
        <s v="Ciudad Juárez-Torreón"/>
        <s v="Tijuana-Morelia"/>
        <s v="León-Reynosa"/>
        <s v="Zapopan-Tlaquepaque"/>
        <s v="Monterrey-Tuxtla Gutiérrez"/>
        <s v="Nezahualcóyotl-Victoria de Durango"/>
        <s v="Chihuahua-Toluca de Lerdo"/>
        <s v="Naucalpan de Juárez-Ciudad López Mateos"/>
        <s v="Mérida-Cuautitlán Izcalli"/>
        <s v="San Luis Potosí-Guadalupe"/>
        <s v="Ciudad de México-Acapulco de Juárez"/>
        <s v="Ecatepec-Tlalnepantla de Baz"/>
        <s v="Guadalajara-Cancún"/>
        <s v="Puebla de Zaragoza-Santiago de Querétaro"/>
        <s v="Ciudad Juárez-Chimalhuacán"/>
        <s v="Tijuana-Torreón"/>
        <s v="León-Morelia"/>
        <s v="Zapopan-Reynosa"/>
        <s v="Monterrey-Tlaquepaque"/>
        <s v="Nezahualcóyotl-Tuxtla Gutiérrez"/>
        <s v="Chihuahua-Victoria de Durango"/>
        <s v="Naucalpan de Juárez-Toluca de Lerdo"/>
        <s v="Mérida-Ciudad López Mateos"/>
        <s v="San Luis Potosí-Cuautitlán Izcalli"/>
      </sharedItems>
    </cacheField>
    <cacheField name="Valor flete" numFmtId="165">
      <sharedItems containsSemiMixedTypes="0" containsString="0" containsNumber="1" containsInteger="1" minValue="1018" maxValue="4976"/>
    </cacheField>
    <cacheField name="Costo peaje" numFmtId="165">
      <sharedItems containsSemiMixedTypes="0" containsString="0" containsNumber="1" containsInteger="1" minValue="50" maxValue="200"/>
    </cacheField>
    <cacheField name="Costo combustible" numFmtId="165">
      <sharedItems containsSemiMixedTypes="0" containsString="0" containsNumber="1" containsInteger="1" minValue="300" maxValue="500"/>
    </cacheField>
    <cacheField name="Costos varios" numFmtId="165">
      <sharedItems containsSemiMixedTypes="0" containsString="0" containsNumber="1" containsInteger="1" minValue="50" maxValue="200"/>
    </cacheField>
    <cacheField name="Total costos" numFmtId="165">
      <sharedItems containsSemiMixedTypes="0" containsString="0" containsNumber="1" containsInteger="1" minValue="449" maxValue="861"/>
    </cacheField>
    <cacheField name="Utilidad" numFmtId="165">
      <sharedItems containsSemiMixedTypes="0" containsString="0" containsNumber="1" containsInteger="1" minValue="273" maxValue="4367"/>
    </cacheField>
    <cacheField name="Lead time (días)" numFmtId="0">
      <sharedItems containsSemiMixedTypes="0" containsString="0" containsNumber="1" containsInteger="1" minValue="1" maxValue="10"/>
    </cacheField>
    <cacheField name="Observaciones" numFmtId="0">
      <sharedItems count="8">
        <s v="Trafico"/>
        <s v="Huelga"/>
        <s v="Falta de combustible"/>
        <s v="No hicieron mantenimiento"/>
        <s v="Falta de personal"/>
        <s v="Se llegó tarde"/>
        <s v="No pagaron"/>
        <s v="Causas externas"/>
      </sharedItems>
    </cacheField>
    <cacheField name="Mes" numFmtId="0">
      <sharedItems count="12">
        <s v="Abr"/>
        <s v="Ene"/>
        <s v="Dic"/>
        <s v="Nov"/>
        <s v="Set"/>
        <s v="May"/>
        <s v="Jun"/>
        <s v="Jul"/>
        <s v="Feb"/>
        <s v="Ago"/>
        <s v="Oct"/>
        <s v="Mar"/>
      </sharedItems>
    </cacheField>
    <cacheField name="Año" numFmtId="0">
      <sharedItems containsSemiMixedTypes="0" containsString="0" containsNumber="1" containsInteger="1" minValue="2017" maxValue="2019" count="3">
        <n v="2017"/>
        <n v="2019"/>
        <n v="2018"/>
      </sharedItems>
    </cacheField>
  </cacheFields>
  <extLst>
    <ext xmlns:x14="http://schemas.microsoft.com/office/spreadsheetml/2009/9/main" uri="{725AE2AE-9491-48be-B2B4-4EB974FC3084}">
      <x14:pivotCacheDefinition pivotCacheId="1780524504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0">
  <r>
    <d v="2017-04-14T00:00:00"/>
    <s v="AQ-737"/>
    <x v="0"/>
    <n v="21"/>
    <x v="0"/>
    <x v="0"/>
    <x v="0"/>
    <n v="3410"/>
    <n v="125"/>
    <n v="305"/>
    <n v="71"/>
    <n v="501"/>
    <n v="2909"/>
    <n v="6"/>
    <x v="0"/>
    <x v="0"/>
    <x v="0"/>
  </r>
  <r>
    <d v="2019-01-19T00:00:00"/>
    <s v="AQ-787"/>
    <x v="1"/>
    <n v="27"/>
    <x v="1"/>
    <x v="1"/>
    <x v="1"/>
    <n v="3072"/>
    <n v="145"/>
    <n v="322"/>
    <n v="107"/>
    <n v="574"/>
    <n v="2498"/>
    <n v="5"/>
    <x v="1"/>
    <x v="1"/>
    <x v="1"/>
  </r>
  <r>
    <d v="2018-12-04T00:00:00"/>
    <s v="AQ-480"/>
    <x v="2"/>
    <n v="1"/>
    <x v="2"/>
    <x v="2"/>
    <x v="2"/>
    <n v="2793"/>
    <n v="96"/>
    <n v="322"/>
    <n v="146"/>
    <n v="564"/>
    <n v="2229"/>
    <n v="3"/>
    <x v="2"/>
    <x v="2"/>
    <x v="2"/>
  </r>
  <r>
    <d v="2017-11-15T00:00:00"/>
    <s v="AQ-585"/>
    <x v="3"/>
    <n v="24"/>
    <x v="3"/>
    <x v="3"/>
    <x v="3"/>
    <n v="3127"/>
    <n v="183"/>
    <n v="471"/>
    <n v="131"/>
    <n v="785"/>
    <n v="2342"/>
    <n v="9"/>
    <x v="3"/>
    <x v="3"/>
    <x v="0"/>
  </r>
  <r>
    <d v="2018-09-12T00:00:00"/>
    <s v="AQ-676"/>
    <x v="4"/>
    <n v="14"/>
    <x v="4"/>
    <x v="4"/>
    <x v="4"/>
    <n v="2693"/>
    <n v="67"/>
    <n v="361"/>
    <n v="109"/>
    <n v="537"/>
    <n v="2156"/>
    <n v="9"/>
    <x v="4"/>
    <x v="4"/>
    <x v="2"/>
  </r>
  <r>
    <d v="2018-05-09T00:00:00"/>
    <s v="AQ-901"/>
    <x v="5"/>
    <n v="18"/>
    <x v="5"/>
    <x v="5"/>
    <x v="5"/>
    <n v="2758"/>
    <n v="79"/>
    <n v="457"/>
    <n v="165"/>
    <n v="701"/>
    <n v="2057"/>
    <n v="5"/>
    <x v="5"/>
    <x v="5"/>
    <x v="2"/>
  </r>
  <r>
    <d v="2018-06-28T00:00:00"/>
    <s v="AQ-629"/>
    <x v="6"/>
    <n v="6"/>
    <x v="6"/>
    <x v="6"/>
    <x v="6"/>
    <n v="3076"/>
    <n v="130"/>
    <n v="416"/>
    <n v="91"/>
    <n v="637"/>
    <n v="2439"/>
    <n v="9"/>
    <x v="6"/>
    <x v="6"/>
    <x v="2"/>
  </r>
  <r>
    <d v="2018-07-06T00:00:00"/>
    <s v="AQ-314"/>
    <x v="0"/>
    <n v="30"/>
    <x v="7"/>
    <x v="7"/>
    <x v="7"/>
    <n v="2624"/>
    <n v="76"/>
    <n v="397"/>
    <n v="112"/>
    <n v="585"/>
    <n v="2039"/>
    <n v="3"/>
    <x v="7"/>
    <x v="7"/>
    <x v="2"/>
  </r>
  <r>
    <d v="2018-04-16T00:00:00"/>
    <s v="AQ-537"/>
    <x v="1"/>
    <n v="7"/>
    <x v="8"/>
    <x v="8"/>
    <x v="8"/>
    <n v="1638"/>
    <n v="132"/>
    <n v="432"/>
    <n v="78"/>
    <n v="642"/>
    <n v="996"/>
    <n v="9"/>
    <x v="0"/>
    <x v="0"/>
    <x v="2"/>
  </r>
  <r>
    <d v="2017-02-08T00:00:00"/>
    <s v="AQ-580"/>
    <x v="2"/>
    <n v="10"/>
    <x v="9"/>
    <x v="9"/>
    <x v="9"/>
    <n v="1757"/>
    <n v="74"/>
    <n v="340"/>
    <n v="185"/>
    <n v="599"/>
    <n v="1158"/>
    <n v="10"/>
    <x v="1"/>
    <x v="8"/>
    <x v="0"/>
  </r>
  <r>
    <d v="2017-02-11T00:00:00"/>
    <s v="AQ-640"/>
    <x v="3"/>
    <n v="6"/>
    <x v="10"/>
    <x v="10"/>
    <x v="10"/>
    <n v="2826"/>
    <n v="141"/>
    <n v="490"/>
    <n v="192"/>
    <n v="823"/>
    <n v="2003"/>
    <n v="3"/>
    <x v="2"/>
    <x v="8"/>
    <x v="0"/>
  </r>
  <r>
    <d v="2018-08-08T00:00:00"/>
    <s v="AQ-704"/>
    <x v="4"/>
    <n v="6"/>
    <x v="11"/>
    <x v="11"/>
    <x v="11"/>
    <n v="3045"/>
    <n v="183"/>
    <n v="345"/>
    <n v="148"/>
    <n v="676"/>
    <n v="2369"/>
    <n v="8"/>
    <x v="3"/>
    <x v="9"/>
    <x v="2"/>
  </r>
  <r>
    <d v="2017-10-19T00:00:00"/>
    <s v="AQ-936"/>
    <x v="5"/>
    <n v="9"/>
    <x v="12"/>
    <x v="12"/>
    <x v="12"/>
    <n v="1750"/>
    <n v="91"/>
    <n v="479"/>
    <n v="100"/>
    <n v="670"/>
    <n v="1080"/>
    <n v="7"/>
    <x v="4"/>
    <x v="10"/>
    <x v="0"/>
  </r>
  <r>
    <d v="2017-11-27T00:00:00"/>
    <s v="AQ-936"/>
    <x v="6"/>
    <n v="21"/>
    <x v="13"/>
    <x v="13"/>
    <x v="13"/>
    <n v="1518"/>
    <n v="191"/>
    <n v="439"/>
    <n v="62"/>
    <n v="692"/>
    <n v="826"/>
    <n v="6"/>
    <x v="5"/>
    <x v="3"/>
    <x v="0"/>
  </r>
  <r>
    <d v="2017-04-03T00:00:00"/>
    <s v="AQ-905"/>
    <x v="0"/>
    <n v="25"/>
    <x v="0"/>
    <x v="14"/>
    <x v="14"/>
    <n v="3711"/>
    <n v="170"/>
    <n v="381"/>
    <n v="98"/>
    <n v="649"/>
    <n v="3062"/>
    <n v="5"/>
    <x v="6"/>
    <x v="0"/>
    <x v="0"/>
  </r>
  <r>
    <d v="2018-02-20T00:00:00"/>
    <s v="AQ-873"/>
    <x v="1"/>
    <n v="27"/>
    <x v="1"/>
    <x v="0"/>
    <x v="15"/>
    <n v="2141"/>
    <n v="152"/>
    <n v="431"/>
    <n v="121"/>
    <n v="704"/>
    <n v="1437"/>
    <n v="4"/>
    <x v="7"/>
    <x v="8"/>
    <x v="2"/>
  </r>
  <r>
    <d v="2017-12-31T00:00:00"/>
    <s v="AQ-337"/>
    <x v="2"/>
    <n v="3"/>
    <x v="2"/>
    <x v="1"/>
    <x v="16"/>
    <n v="3299"/>
    <n v="50"/>
    <n v="378"/>
    <n v="155"/>
    <n v="583"/>
    <n v="2716"/>
    <n v="9"/>
    <x v="0"/>
    <x v="2"/>
    <x v="0"/>
  </r>
  <r>
    <d v="2018-06-02T00:00:00"/>
    <s v="AQ-246"/>
    <x v="3"/>
    <n v="25"/>
    <x v="3"/>
    <x v="2"/>
    <x v="17"/>
    <n v="1455"/>
    <n v="143"/>
    <n v="431"/>
    <n v="169"/>
    <n v="743"/>
    <n v="712"/>
    <n v="10"/>
    <x v="1"/>
    <x v="6"/>
    <x v="2"/>
  </r>
  <r>
    <d v="2017-05-17T00:00:00"/>
    <s v="AQ-185"/>
    <x v="4"/>
    <n v="21"/>
    <x v="4"/>
    <x v="3"/>
    <x v="18"/>
    <n v="3710"/>
    <n v="105"/>
    <n v="430"/>
    <n v="177"/>
    <n v="712"/>
    <n v="2998"/>
    <n v="4"/>
    <x v="2"/>
    <x v="5"/>
    <x v="0"/>
  </r>
  <r>
    <d v="2017-11-17T00:00:00"/>
    <s v="AQ-716"/>
    <x v="5"/>
    <n v="29"/>
    <x v="5"/>
    <x v="4"/>
    <x v="19"/>
    <n v="2989"/>
    <n v="161"/>
    <n v="300"/>
    <n v="189"/>
    <n v="650"/>
    <n v="2339"/>
    <n v="1"/>
    <x v="3"/>
    <x v="3"/>
    <x v="0"/>
  </r>
  <r>
    <d v="2017-02-01T00:00:00"/>
    <s v="AQ-219"/>
    <x v="6"/>
    <n v="29"/>
    <x v="6"/>
    <x v="5"/>
    <x v="20"/>
    <n v="3584"/>
    <n v="177"/>
    <n v="405"/>
    <n v="53"/>
    <n v="635"/>
    <n v="2949"/>
    <n v="1"/>
    <x v="4"/>
    <x v="8"/>
    <x v="0"/>
  </r>
  <r>
    <d v="2018-08-18T00:00:00"/>
    <s v="AQ-516"/>
    <x v="0"/>
    <n v="10"/>
    <x v="7"/>
    <x v="6"/>
    <x v="21"/>
    <n v="2050"/>
    <n v="109"/>
    <n v="316"/>
    <n v="125"/>
    <n v="550"/>
    <n v="1500"/>
    <n v="6"/>
    <x v="5"/>
    <x v="9"/>
    <x v="2"/>
  </r>
  <r>
    <d v="2018-04-03T00:00:00"/>
    <s v="AQ-679"/>
    <x v="1"/>
    <n v="2"/>
    <x v="8"/>
    <x v="7"/>
    <x v="22"/>
    <n v="3843"/>
    <n v="75"/>
    <n v="422"/>
    <n v="66"/>
    <n v="563"/>
    <n v="3280"/>
    <n v="1"/>
    <x v="6"/>
    <x v="0"/>
    <x v="2"/>
  </r>
  <r>
    <d v="2019-01-01T00:00:00"/>
    <s v="AQ-984"/>
    <x v="2"/>
    <n v="15"/>
    <x v="9"/>
    <x v="8"/>
    <x v="23"/>
    <n v="1091"/>
    <n v="114"/>
    <n v="410"/>
    <n v="127"/>
    <n v="651"/>
    <n v="440"/>
    <n v="9"/>
    <x v="7"/>
    <x v="1"/>
    <x v="1"/>
  </r>
  <r>
    <d v="2018-03-05T00:00:00"/>
    <s v="AQ-812"/>
    <x v="3"/>
    <n v="5"/>
    <x v="10"/>
    <x v="9"/>
    <x v="24"/>
    <n v="1892"/>
    <n v="140"/>
    <n v="430"/>
    <n v="69"/>
    <n v="639"/>
    <n v="1253"/>
    <n v="5"/>
    <x v="0"/>
    <x v="11"/>
    <x v="2"/>
  </r>
  <r>
    <d v="2018-09-03T00:00:00"/>
    <s v="AQ-687"/>
    <x v="4"/>
    <n v="8"/>
    <x v="11"/>
    <x v="10"/>
    <x v="25"/>
    <n v="4478"/>
    <n v="114"/>
    <n v="392"/>
    <n v="70"/>
    <n v="576"/>
    <n v="3902"/>
    <n v="4"/>
    <x v="1"/>
    <x v="4"/>
    <x v="2"/>
  </r>
  <r>
    <d v="2018-06-24T00:00:00"/>
    <s v="AQ-770"/>
    <x v="5"/>
    <n v="14"/>
    <x v="12"/>
    <x v="11"/>
    <x v="26"/>
    <n v="3790"/>
    <n v="176"/>
    <n v="332"/>
    <n v="82"/>
    <n v="590"/>
    <n v="3200"/>
    <n v="5"/>
    <x v="2"/>
    <x v="6"/>
    <x v="2"/>
  </r>
  <r>
    <d v="2017-02-05T00:00:00"/>
    <s v="AQ-125"/>
    <x v="6"/>
    <n v="16"/>
    <x v="13"/>
    <x v="12"/>
    <x v="27"/>
    <n v="3185"/>
    <n v="192"/>
    <n v="481"/>
    <n v="147"/>
    <n v="820"/>
    <n v="2365"/>
    <n v="3"/>
    <x v="3"/>
    <x v="8"/>
    <x v="0"/>
  </r>
  <r>
    <d v="2018-06-25T00:00:00"/>
    <s v="AQ-932"/>
    <x v="0"/>
    <n v="7"/>
    <x v="0"/>
    <x v="13"/>
    <x v="28"/>
    <n v="1113"/>
    <n v="109"/>
    <n v="318"/>
    <n v="191"/>
    <n v="618"/>
    <n v="495"/>
    <n v="2"/>
    <x v="4"/>
    <x v="6"/>
    <x v="2"/>
  </r>
  <r>
    <d v="2017-01-13T00:00:00"/>
    <s v="AQ-913"/>
    <x v="1"/>
    <n v="5"/>
    <x v="1"/>
    <x v="14"/>
    <x v="29"/>
    <n v="3717"/>
    <n v="192"/>
    <n v="418"/>
    <n v="127"/>
    <n v="737"/>
    <n v="2980"/>
    <n v="5"/>
    <x v="5"/>
    <x v="1"/>
    <x v="0"/>
  </r>
  <r>
    <d v="2018-07-03T00:00:00"/>
    <s v="AQ-216"/>
    <x v="2"/>
    <n v="11"/>
    <x v="2"/>
    <x v="0"/>
    <x v="30"/>
    <n v="3266"/>
    <n v="200"/>
    <n v="332"/>
    <n v="139"/>
    <n v="671"/>
    <n v="2595"/>
    <n v="4"/>
    <x v="6"/>
    <x v="7"/>
    <x v="2"/>
  </r>
  <r>
    <d v="2017-06-30T00:00:00"/>
    <s v="AQ-662"/>
    <x v="3"/>
    <n v="20"/>
    <x v="3"/>
    <x v="1"/>
    <x v="31"/>
    <n v="1610"/>
    <n v="198"/>
    <n v="358"/>
    <n v="129"/>
    <n v="685"/>
    <n v="925"/>
    <n v="6"/>
    <x v="7"/>
    <x v="6"/>
    <x v="0"/>
  </r>
  <r>
    <d v="2019-02-06T00:00:00"/>
    <s v="AQ-861"/>
    <x v="4"/>
    <n v="18"/>
    <x v="4"/>
    <x v="2"/>
    <x v="32"/>
    <n v="2878"/>
    <n v="122"/>
    <n v="417"/>
    <n v="107"/>
    <n v="646"/>
    <n v="2232"/>
    <n v="2"/>
    <x v="0"/>
    <x v="8"/>
    <x v="1"/>
  </r>
  <r>
    <d v="2018-09-13T00:00:00"/>
    <s v="AQ-823"/>
    <x v="5"/>
    <n v="18"/>
    <x v="5"/>
    <x v="3"/>
    <x v="33"/>
    <n v="4503"/>
    <n v="52"/>
    <n v="477"/>
    <n v="175"/>
    <n v="704"/>
    <n v="3799"/>
    <n v="4"/>
    <x v="1"/>
    <x v="4"/>
    <x v="2"/>
  </r>
  <r>
    <d v="2018-10-22T00:00:00"/>
    <s v="AQ-432"/>
    <x v="6"/>
    <n v="5"/>
    <x v="6"/>
    <x v="4"/>
    <x v="34"/>
    <n v="2840"/>
    <n v="104"/>
    <n v="464"/>
    <n v="61"/>
    <n v="629"/>
    <n v="2211"/>
    <n v="3"/>
    <x v="2"/>
    <x v="10"/>
    <x v="2"/>
  </r>
  <r>
    <d v="2017-09-23T00:00:00"/>
    <s v="AQ-812"/>
    <x v="0"/>
    <n v="24"/>
    <x v="7"/>
    <x v="5"/>
    <x v="35"/>
    <n v="3504"/>
    <n v="144"/>
    <n v="407"/>
    <n v="136"/>
    <n v="687"/>
    <n v="2817"/>
    <n v="5"/>
    <x v="3"/>
    <x v="4"/>
    <x v="0"/>
  </r>
  <r>
    <d v="2018-02-23T00:00:00"/>
    <s v="AQ-403"/>
    <x v="1"/>
    <n v="16"/>
    <x v="8"/>
    <x v="6"/>
    <x v="36"/>
    <n v="3340"/>
    <n v="82"/>
    <n v="430"/>
    <n v="78"/>
    <n v="590"/>
    <n v="2750"/>
    <n v="8"/>
    <x v="4"/>
    <x v="8"/>
    <x v="2"/>
  </r>
  <r>
    <d v="2017-01-30T00:00:00"/>
    <s v="AQ-107"/>
    <x v="2"/>
    <n v="22"/>
    <x v="9"/>
    <x v="7"/>
    <x v="37"/>
    <n v="1467"/>
    <n v="97"/>
    <n v="395"/>
    <n v="197"/>
    <n v="689"/>
    <n v="778"/>
    <n v="3"/>
    <x v="5"/>
    <x v="1"/>
    <x v="0"/>
  </r>
  <r>
    <d v="2018-09-28T00:00:00"/>
    <s v="AQ-888"/>
    <x v="3"/>
    <n v="30"/>
    <x v="10"/>
    <x v="8"/>
    <x v="38"/>
    <n v="1244"/>
    <n v="166"/>
    <n v="340"/>
    <n v="58"/>
    <n v="564"/>
    <n v="680"/>
    <n v="2"/>
    <x v="6"/>
    <x v="4"/>
    <x v="2"/>
  </r>
  <r>
    <d v="2017-01-23T00:00:00"/>
    <s v="AQ-206"/>
    <x v="4"/>
    <n v="30"/>
    <x v="11"/>
    <x v="9"/>
    <x v="39"/>
    <n v="2593"/>
    <n v="133"/>
    <n v="356"/>
    <n v="72"/>
    <n v="561"/>
    <n v="2032"/>
    <n v="1"/>
    <x v="7"/>
    <x v="1"/>
    <x v="0"/>
  </r>
  <r>
    <d v="2017-06-14T00:00:00"/>
    <s v="AQ-500"/>
    <x v="5"/>
    <n v="15"/>
    <x v="12"/>
    <x v="10"/>
    <x v="40"/>
    <n v="2989"/>
    <n v="155"/>
    <n v="301"/>
    <n v="52"/>
    <n v="508"/>
    <n v="2481"/>
    <n v="7"/>
    <x v="0"/>
    <x v="6"/>
    <x v="0"/>
  </r>
  <r>
    <d v="2017-11-30T00:00:00"/>
    <s v="AQ-923"/>
    <x v="6"/>
    <n v="9"/>
    <x v="13"/>
    <x v="11"/>
    <x v="41"/>
    <n v="3538"/>
    <n v="123"/>
    <n v="395"/>
    <n v="185"/>
    <n v="703"/>
    <n v="2835"/>
    <n v="8"/>
    <x v="1"/>
    <x v="3"/>
    <x v="0"/>
  </r>
  <r>
    <d v="2018-03-07T00:00:00"/>
    <s v="AQ-661"/>
    <x v="0"/>
    <n v="14"/>
    <x v="0"/>
    <x v="12"/>
    <x v="42"/>
    <n v="4744"/>
    <n v="127"/>
    <n v="359"/>
    <n v="68"/>
    <n v="554"/>
    <n v="4190"/>
    <n v="7"/>
    <x v="2"/>
    <x v="11"/>
    <x v="2"/>
  </r>
  <r>
    <d v="2019-01-29T00:00:00"/>
    <s v="AQ-942"/>
    <x v="1"/>
    <n v="26"/>
    <x v="1"/>
    <x v="13"/>
    <x v="43"/>
    <n v="1771"/>
    <n v="156"/>
    <n v="374"/>
    <n v="69"/>
    <n v="599"/>
    <n v="1172"/>
    <n v="9"/>
    <x v="3"/>
    <x v="1"/>
    <x v="1"/>
  </r>
  <r>
    <d v="2017-09-27T00:00:00"/>
    <s v="AQ-805"/>
    <x v="2"/>
    <n v="17"/>
    <x v="2"/>
    <x v="14"/>
    <x v="44"/>
    <n v="4341"/>
    <n v="155"/>
    <n v="372"/>
    <n v="97"/>
    <n v="624"/>
    <n v="3717"/>
    <n v="6"/>
    <x v="4"/>
    <x v="4"/>
    <x v="0"/>
  </r>
  <r>
    <d v="2017-08-26T00:00:00"/>
    <s v="AQ-644"/>
    <x v="3"/>
    <n v="20"/>
    <x v="3"/>
    <x v="0"/>
    <x v="45"/>
    <n v="1793"/>
    <n v="103"/>
    <n v="450"/>
    <n v="74"/>
    <n v="627"/>
    <n v="1166"/>
    <n v="7"/>
    <x v="5"/>
    <x v="9"/>
    <x v="0"/>
  </r>
  <r>
    <d v="2018-05-04T00:00:00"/>
    <s v="AQ-607"/>
    <x v="4"/>
    <n v="17"/>
    <x v="4"/>
    <x v="1"/>
    <x v="46"/>
    <n v="4512"/>
    <n v="110"/>
    <n v="496"/>
    <n v="58"/>
    <n v="664"/>
    <n v="3848"/>
    <n v="10"/>
    <x v="6"/>
    <x v="5"/>
    <x v="2"/>
  </r>
  <r>
    <d v="2018-06-01T00:00:00"/>
    <s v="AQ-774"/>
    <x v="5"/>
    <n v="28"/>
    <x v="5"/>
    <x v="2"/>
    <x v="47"/>
    <n v="2473"/>
    <n v="56"/>
    <n v="499"/>
    <n v="164"/>
    <n v="719"/>
    <n v="1754"/>
    <n v="9"/>
    <x v="7"/>
    <x v="6"/>
    <x v="2"/>
  </r>
  <r>
    <d v="2017-07-05T00:00:00"/>
    <s v="AQ-745"/>
    <x v="6"/>
    <n v="26"/>
    <x v="6"/>
    <x v="3"/>
    <x v="48"/>
    <n v="3295"/>
    <n v="178"/>
    <n v="452"/>
    <n v="74"/>
    <n v="704"/>
    <n v="2591"/>
    <n v="5"/>
    <x v="0"/>
    <x v="7"/>
    <x v="0"/>
  </r>
  <r>
    <d v="2017-09-22T00:00:00"/>
    <s v="AQ-400"/>
    <x v="0"/>
    <n v="26"/>
    <x v="7"/>
    <x v="4"/>
    <x v="49"/>
    <n v="4255"/>
    <n v="78"/>
    <n v="404"/>
    <n v="78"/>
    <n v="560"/>
    <n v="3695"/>
    <n v="5"/>
    <x v="1"/>
    <x v="4"/>
    <x v="0"/>
  </r>
  <r>
    <d v="2018-08-12T00:00:00"/>
    <s v="AQ-119"/>
    <x v="1"/>
    <n v="11"/>
    <x v="8"/>
    <x v="5"/>
    <x v="50"/>
    <n v="3280"/>
    <n v="194"/>
    <n v="466"/>
    <n v="127"/>
    <n v="787"/>
    <n v="2493"/>
    <n v="4"/>
    <x v="2"/>
    <x v="9"/>
    <x v="2"/>
  </r>
  <r>
    <d v="2019-02-09T00:00:00"/>
    <s v="AQ-228"/>
    <x v="2"/>
    <n v="16"/>
    <x v="9"/>
    <x v="6"/>
    <x v="51"/>
    <n v="1704"/>
    <n v="188"/>
    <n v="448"/>
    <n v="90"/>
    <n v="726"/>
    <n v="978"/>
    <n v="7"/>
    <x v="3"/>
    <x v="8"/>
    <x v="1"/>
  </r>
  <r>
    <d v="2019-01-16T00:00:00"/>
    <s v="AQ-774"/>
    <x v="3"/>
    <n v="17"/>
    <x v="10"/>
    <x v="7"/>
    <x v="52"/>
    <n v="2506"/>
    <n v="174"/>
    <n v="461"/>
    <n v="50"/>
    <n v="685"/>
    <n v="1821"/>
    <n v="7"/>
    <x v="4"/>
    <x v="1"/>
    <x v="1"/>
  </r>
  <r>
    <d v="2018-06-28T00:00:00"/>
    <s v="AQ-390"/>
    <x v="4"/>
    <n v="16"/>
    <x v="11"/>
    <x v="8"/>
    <x v="53"/>
    <n v="2274"/>
    <n v="194"/>
    <n v="464"/>
    <n v="164"/>
    <n v="822"/>
    <n v="1452"/>
    <n v="6"/>
    <x v="5"/>
    <x v="6"/>
    <x v="2"/>
  </r>
  <r>
    <d v="2018-10-03T00:00:00"/>
    <s v="AQ-501"/>
    <x v="5"/>
    <n v="20"/>
    <x v="12"/>
    <x v="9"/>
    <x v="54"/>
    <n v="4052"/>
    <n v="63"/>
    <n v="343"/>
    <n v="195"/>
    <n v="601"/>
    <n v="3451"/>
    <n v="9"/>
    <x v="6"/>
    <x v="10"/>
    <x v="2"/>
  </r>
  <r>
    <d v="2017-03-21T00:00:00"/>
    <s v="AQ-672"/>
    <x v="6"/>
    <n v="20"/>
    <x v="13"/>
    <x v="10"/>
    <x v="55"/>
    <n v="4958"/>
    <n v="134"/>
    <n v="494"/>
    <n v="131"/>
    <n v="759"/>
    <n v="4199"/>
    <n v="3"/>
    <x v="7"/>
    <x v="11"/>
    <x v="0"/>
  </r>
  <r>
    <d v="2018-05-23T00:00:00"/>
    <s v="AQ-659"/>
    <x v="0"/>
    <n v="23"/>
    <x v="0"/>
    <x v="11"/>
    <x v="56"/>
    <n v="2552"/>
    <n v="145"/>
    <n v="416"/>
    <n v="140"/>
    <n v="701"/>
    <n v="1851"/>
    <n v="4"/>
    <x v="0"/>
    <x v="5"/>
    <x v="2"/>
  </r>
  <r>
    <d v="2018-11-05T00:00:00"/>
    <s v="AQ-312"/>
    <x v="1"/>
    <n v="8"/>
    <x v="1"/>
    <x v="12"/>
    <x v="57"/>
    <n v="1268"/>
    <n v="100"/>
    <n v="353"/>
    <n v="98"/>
    <n v="551"/>
    <n v="717"/>
    <n v="10"/>
    <x v="1"/>
    <x v="3"/>
    <x v="2"/>
  </r>
  <r>
    <d v="2017-08-17T00:00:00"/>
    <s v="AQ-507"/>
    <x v="2"/>
    <n v="4"/>
    <x v="2"/>
    <x v="13"/>
    <x v="58"/>
    <n v="4040"/>
    <n v="73"/>
    <n v="417"/>
    <n v="93"/>
    <n v="583"/>
    <n v="3457"/>
    <n v="3"/>
    <x v="2"/>
    <x v="9"/>
    <x v="0"/>
  </r>
  <r>
    <d v="2017-12-16T00:00:00"/>
    <s v="AQ-274"/>
    <x v="3"/>
    <n v="25"/>
    <x v="3"/>
    <x v="14"/>
    <x v="59"/>
    <n v="2834"/>
    <n v="195"/>
    <n v="470"/>
    <n v="115"/>
    <n v="780"/>
    <n v="2054"/>
    <n v="7"/>
    <x v="3"/>
    <x v="2"/>
    <x v="0"/>
  </r>
  <r>
    <d v="2017-06-07T00:00:00"/>
    <s v="AQ-269"/>
    <x v="4"/>
    <n v="25"/>
    <x v="4"/>
    <x v="0"/>
    <x v="60"/>
    <n v="1018"/>
    <n v="102"/>
    <n v="454"/>
    <n v="61"/>
    <n v="617"/>
    <n v="401"/>
    <n v="2"/>
    <x v="4"/>
    <x v="6"/>
    <x v="0"/>
  </r>
  <r>
    <d v="2019-01-29T00:00:00"/>
    <s v="AQ-539"/>
    <x v="5"/>
    <n v="6"/>
    <x v="5"/>
    <x v="1"/>
    <x v="61"/>
    <n v="3497"/>
    <n v="154"/>
    <n v="397"/>
    <n v="200"/>
    <n v="751"/>
    <n v="2746"/>
    <n v="10"/>
    <x v="5"/>
    <x v="1"/>
    <x v="1"/>
  </r>
  <r>
    <d v="2017-08-10T00:00:00"/>
    <s v="AQ-111"/>
    <x v="6"/>
    <n v="14"/>
    <x v="6"/>
    <x v="2"/>
    <x v="62"/>
    <n v="3658"/>
    <n v="136"/>
    <n v="445"/>
    <n v="170"/>
    <n v="751"/>
    <n v="2907"/>
    <n v="1"/>
    <x v="6"/>
    <x v="9"/>
    <x v="0"/>
  </r>
  <r>
    <d v="2017-07-08T00:00:00"/>
    <s v="AQ-421"/>
    <x v="0"/>
    <n v="17"/>
    <x v="7"/>
    <x v="3"/>
    <x v="63"/>
    <n v="1592"/>
    <n v="186"/>
    <n v="458"/>
    <n v="199"/>
    <n v="843"/>
    <n v="749"/>
    <n v="8"/>
    <x v="7"/>
    <x v="7"/>
    <x v="0"/>
  </r>
  <r>
    <d v="2018-07-31T00:00:00"/>
    <s v="AQ-448"/>
    <x v="1"/>
    <n v="26"/>
    <x v="8"/>
    <x v="4"/>
    <x v="64"/>
    <n v="2763"/>
    <n v="50"/>
    <n v="398"/>
    <n v="187"/>
    <n v="635"/>
    <n v="2128"/>
    <n v="6"/>
    <x v="0"/>
    <x v="7"/>
    <x v="2"/>
  </r>
  <r>
    <d v="2017-07-29T00:00:00"/>
    <s v="AQ-785"/>
    <x v="2"/>
    <n v="23"/>
    <x v="9"/>
    <x v="5"/>
    <x v="65"/>
    <n v="4230"/>
    <n v="63"/>
    <n v="312"/>
    <n v="156"/>
    <n v="531"/>
    <n v="3699"/>
    <n v="2"/>
    <x v="1"/>
    <x v="7"/>
    <x v="0"/>
  </r>
  <r>
    <d v="2018-03-21T00:00:00"/>
    <s v="AQ-559"/>
    <x v="3"/>
    <n v="27"/>
    <x v="10"/>
    <x v="6"/>
    <x v="66"/>
    <n v="2977"/>
    <n v="130"/>
    <n v="448"/>
    <n v="53"/>
    <n v="631"/>
    <n v="2346"/>
    <n v="1"/>
    <x v="2"/>
    <x v="11"/>
    <x v="2"/>
  </r>
  <r>
    <d v="2017-04-24T00:00:00"/>
    <s v="AQ-422"/>
    <x v="4"/>
    <n v="25"/>
    <x v="11"/>
    <x v="7"/>
    <x v="67"/>
    <n v="1641"/>
    <n v="105"/>
    <n v="474"/>
    <n v="152"/>
    <n v="731"/>
    <n v="910"/>
    <n v="4"/>
    <x v="3"/>
    <x v="0"/>
    <x v="0"/>
  </r>
  <r>
    <d v="2018-01-10T00:00:00"/>
    <s v="AQ-418"/>
    <x v="5"/>
    <n v="25"/>
    <x v="12"/>
    <x v="8"/>
    <x v="68"/>
    <n v="2421"/>
    <n v="119"/>
    <n v="353"/>
    <n v="63"/>
    <n v="535"/>
    <n v="1886"/>
    <n v="7"/>
    <x v="4"/>
    <x v="1"/>
    <x v="2"/>
  </r>
  <r>
    <d v="2017-06-12T00:00:00"/>
    <s v="AQ-225"/>
    <x v="6"/>
    <n v="21"/>
    <x v="13"/>
    <x v="9"/>
    <x v="69"/>
    <n v="2650"/>
    <n v="149"/>
    <n v="454"/>
    <n v="179"/>
    <n v="782"/>
    <n v="1868"/>
    <n v="2"/>
    <x v="5"/>
    <x v="6"/>
    <x v="0"/>
  </r>
  <r>
    <d v="2017-08-09T00:00:00"/>
    <s v="AQ-253"/>
    <x v="0"/>
    <n v="21"/>
    <x v="0"/>
    <x v="10"/>
    <x v="70"/>
    <n v="2467"/>
    <n v="129"/>
    <n v="389"/>
    <n v="87"/>
    <n v="605"/>
    <n v="1862"/>
    <n v="3"/>
    <x v="6"/>
    <x v="9"/>
    <x v="0"/>
  </r>
  <r>
    <d v="2018-09-10T00:00:00"/>
    <s v="AQ-304"/>
    <x v="1"/>
    <n v="28"/>
    <x v="1"/>
    <x v="11"/>
    <x v="71"/>
    <n v="3823"/>
    <n v="64"/>
    <n v="435"/>
    <n v="188"/>
    <n v="687"/>
    <n v="3136"/>
    <n v="1"/>
    <x v="7"/>
    <x v="4"/>
    <x v="2"/>
  </r>
  <r>
    <d v="2017-06-10T00:00:00"/>
    <s v="AQ-488"/>
    <x v="2"/>
    <n v="26"/>
    <x v="2"/>
    <x v="12"/>
    <x v="72"/>
    <n v="2128"/>
    <n v="190"/>
    <n v="397"/>
    <n v="187"/>
    <n v="774"/>
    <n v="1354"/>
    <n v="2"/>
    <x v="0"/>
    <x v="6"/>
    <x v="0"/>
  </r>
  <r>
    <d v="2018-01-30T00:00:00"/>
    <s v="AQ-207"/>
    <x v="3"/>
    <n v="13"/>
    <x v="3"/>
    <x v="13"/>
    <x v="73"/>
    <n v="4764"/>
    <n v="139"/>
    <n v="427"/>
    <n v="83"/>
    <n v="649"/>
    <n v="4115"/>
    <n v="9"/>
    <x v="1"/>
    <x v="1"/>
    <x v="2"/>
  </r>
  <r>
    <d v="2017-09-30T00:00:00"/>
    <s v="AQ-692"/>
    <x v="4"/>
    <n v="27"/>
    <x v="4"/>
    <x v="14"/>
    <x v="74"/>
    <n v="4238"/>
    <n v="102"/>
    <n v="460"/>
    <n v="89"/>
    <n v="651"/>
    <n v="3587"/>
    <n v="10"/>
    <x v="2"/>
    <x v="4"/>
    <x v="0"/>
  </r>
  <r>
    <d v="2017-08-17T00:00:00"/>
    <s v="AQ-983"/>
    <x v="5"/>
    <n v="24"/>
    <x v="5"/>
    <x v="0"/>
    <x v="75"/>
    <n v="2680"/>
    <n v="185"/>
    <n v="350"/>
    <n v="174"/>
    <n v="709"/>
    <n v="1971"/>
    <n v="8"/>
    <x v="3"/>
    <x v="9"/>
    <x v="0"/>
  </r>
  <r>
    <d v="2019-03-03T00:00:00"/>
    <s v="AQ-194"/>
    <x v="6"/>
    <n v="19"/>
    <x v="6"/>
    <x v="1"/>
    <x v="76"/>
    <n v="3386"/>
    <n v="92"/>
    <n v="339"/>
    <n v="148"/>
    <n v="579"/>
    <n v="2807"/>
    <n v="9"/>
    <x v="4"/>
    <x v="11"/>
    <x v="1"/>
  </r>
  <r>
    <d v="2018-08-11T00:00:00"/>
    <s v="AQ-264"/>
    <x v="0"/>
    <n v="15"/>
    <x v="7"/>
    <x v="2"/>
    <x v="77"/>
    <n v="4530"/>
    <n v="151"/>
    <n v="362"/>
    <n v="60"/>
    <n v="573"/>
    <n v="3957"/>
    <n v="10"/>
    <x v="5"/>
    <x v="9"/>
    <x v="2"/>
  </r>
  <r>
    <d v="2017-10-28T00:00:00"/>
    <s v="AQ-348"/>
    <x v="1"/>
    <n v="27"/>
    <x v="8"/>
    <x v="3"/>
    <x v="78"/>
    <n v="4341"/>
    <n v="129"/>
    <n v="493"/>
    <n v="108"/>
    <n v="730"/>
    <n v="3611"/>
    <n v="4"/>
    <x v="6"/>
    <x v="10"/>
    <x v="0"/>
  </r>
  <r>
    <d v="2017-12-07T00:00:00"/>
    <s v="AQ-837"/>
    <x v="2"/>
    <n v="14"/>
    <x v="9"/>
    <x v="4"/>
    <x v="79"/>
    <n v="4323"/>
    <n v="134"/>
    <n v="411"/>
    <n v="111"/>
    <n v="656"/>
    <n v="3667"/>
    <n v="6"/>
    <x v="7"/>
    <x v="2"/>
    <x v="0"/>
  </r>
  <r>
    <d v="2019-02-17T00:00:00"/>
    <s v="AQ-412"/>
    <x v="3"/>
    <n v="18"/>
    <x v="10"/>
    <x v="5"/>
    <x v="80"/>
    <n v="4639"/>
    <n v="135"/>
    <n v="303"/>
    <n v="159"/>
    <n v="597"/>
    <n v="4042"/>
    <n v="6"/>
    <x v="0"/>
    <x v="8"/>
    <x v="1"/>
  </r>
  <r>
    <d v="2018-11-02T00:00:00"/>
    <s v="AQ-680"/>
    <x v="4"/>
    <n v="6"/>
    <x v="11"/>
    <x v="6"/>
    <x v="81"/>
    <n v="4855"/>
    <n v="176"/>
    <n v="431"/>
    <n v="173"/>
    <n v="780"/>
    <n v="4075"/>
    <n v="3"/>
    <x v="1"/>
    <x v="3"/>
    <x v="2"/>
  </r>
  <r>
    <d v="2017-02-07T00:00:00"/>
    <s v="AQ-457"/>
    <x v="5"/>
    <n v="14"/>
    <x v="12"/>
    <x v="7"/>
    <x v="82"/>
    <n v="3567"/>
    <n v="88"/>
    <n v="425"/>
    <n v="151"/>
    <n v="664"/>
    <n v="2903"/>
    <n v="3"/>
    <x v="2"/>
    <x v="8"/>
    <x v="0"/>
  </r>
  <r>
    <d v="2018-01-29T00:00:00"/>
    <s v="AQ-974"/>
    <x v="6"/>
    <n v="25"/>
    <x v="13"/>
    <x v="8"/>
    <x v="83"/>
    <n v="1388"/>
    <n v="103"/>
    <n v="315"/>
    <n v="55"/>
    <n v="473"/>
    <n v="915"/>
    <n v="5"/>
    <x v="3"/>
    <x v="1"/>
    <x v="2"/>
  </r>
  <r>
    <d v="2017-10-18T00:00:00"/>
    <s v="AQ-971"/>
    <x v="0"/>
    <n v="23"/>
    <x v="0"/>
    <x v="9"/>
    <x v="84"/>
    <n v="2053"/>
    <n v="122"/>
    <n v="386"/>
    <n v="125"/>
    <n v="633"/>
    <n v="1420"/>
    <n v="2"/>
    <x v="4"/>
    <x v="10"/>
    <x v="0"/>
  </r>
  <r>
    <d v="2017-04-30T00:00:00"/>
    <s v="AQ-794"/>
    <x v="1"/>
    <n v="20"/>
    <x v="1"/>
    <x v="10"/>
    <x v="85"/>
    <n v="1196"/>
    <n v="169"/>
    <n v="475"/>
    <n v="157"/>
    <n v="801"/>
    <n v="395"/>
    <n v="2"/>
    <x v="5"/>
    <x v="0"/>
    <x v="0"/>
  </r>
  <r>
    <d v="2017-06-08T00:00:00"/>
    <s v="AQ-985"/>
    <x v="2"/>
    <n v="8"/>
    <x v="2"/>
    <x v="11"/>
    <x v="86"/>
    <n v="3554"/>
    <n v="58"/>
    <n v="326"/>
    <n v="156"/>
    <n v="540"/>
    <n v="3014"/>
    <n v="1"/>
    <x v="6"/>
    <x v="6"/>
    <x v="0"/>
  </r>
  <r>
    <d v="2018-02-10T00:00:00"/>
    <s v="AQ-843"/>
    <x v="3"/>
    <n v="21"/>
    <x v="3"/>
    <x v="12"/>
    <x v="87"/>
    <n v="3255"/>
    <n v="161"/>
    <n v="338"/>
    <n v="54"/>
    <n v="553"/>
    <n v="2702"/>
    <n v="3"/>
    <x v="7"/>
    <x v="8"/>
    <x v="2"/>
  </r>
  <r>
    <d v="2017-01-31T00:00:00"/>
    <s v="AQ-702"/>
    <x v="4"/>
    <n v="8"/>
    <x v="4"/>
    <x v="13"/>
    <x v="88"/>
    <n v="2508"/>
    <n v="98"/>
    <n v="428"/>
    <n v="187"/>
    <n v="713"/>
    <n v="1795"/>
    <n v="4"/>
    <x v="0"/>
    <x v="1"/>
    <x v="0"/>
  </r>
  <r>
    <d v="2018-04-05T00:00:00"/>
    <s v="AQ-540"/>
    <x v="5"/>
    <n v="13"/>
    <x v="5"/>
    <x v="14"/>
    <x v="89"/>
    <n v="2186"/>
    <n v="91"/>
    <n v="400"/>
    <n v="59"/>
    <n v="550"/>
    <n v="1636"/>
    <n v="2"/>
    <x v="1"/>
    <x v="0"/>
    <x v="2"/>
  </r>
  <r>
    <d v="2017-06-18T00:00:00"/>
    <s v="AQ-146"/>
    <x v="6"/>
    <n v="2"/>
    <x v="6"/>
    <x v="0"/>
    <x v="90"/>
    <n v="3442"/>
    <n v="199"/>
    <n v="424"/>
    <n v="92"/>
    <n v="715"/>
    <n v="2727"/>
    <n v="2"/>
    <x v="2"/>
    <x v="6"/>
    <x v="0"/>
  </r>
  <r>
    <d v="2018-12-08T00:00:00"/>
    <s v="AQ-991"/>
    <x v="0"/>
    <n v="27"/>
    <x v="7"/>
    <x v="1"/>
    <x v="91"/>
    <n v="1345"/>
    <n v="89"/>
    <n v="468"/>
    <n v="199"/>
    <n v="756"/>
    <n v="589"/>
    <n v="9"/>
    <x v="3"/>
    <x v="2"/>
    <x v="2"/>
  </r>
  <r>
    <d v="2018-01-29T00:00:00"/>
    <s v="AQ-984"/>
    <x v="1"/>
    <n v="10"/>
    <x v="8"/>
    <x v="2"/>
    <x v="92"/>
    <n v="1173"/>
    <n v="134"/>
    <n v="479"/>
    <n v="140"/>
    <n v="753"/>
    <n v="420"/>
    <n v="5"/>
    <x v="4"/>
    <x v="1"/>
    <x v="2"/>
  </r>
  <r>
    <d v="2017-05-26T00:00:00"/>
    <s v="AQ-128"/>
    <x v="2"/>
    <n v="3"/>
    <x v="9"/>
    <x v="3"/>
    <x v="93"/>
    <n v="2218"/>
    <n v="119"/>
    <n v="390"/>
    <n v="54"/>
    <n v="563"/>
    <n v="1655"/>
    <n v="4"/>
    <x v="5"/>
    <x v="5"/>
    <x v="0"/>
  </r>
  <r>
    <d v="2017-07-29T00:00:00"/>
    <s v="AQ-334"/>
    <x v="3"/>
    <n v="12"/>
    <x v="10"/>
    <x v="4"/>
    <x v="94"/>
    <n v="3221"/>
    <n v="81"/>
    <n v="416"/>
    <n v="95"/>
    <n v="592"/>
    <n v="2629"/>
    <n v="1"/>
    <x v="6"/>
    <x v="7"/>
    <x v="0"/>
  </r>
  <r>
    <d v="2017-01-12T00:00:00"/>
    <s v="AQ-824"/>
    <x v="4"/>
    <n v="2"/>
    <x v="11"/>
    <x v="5"/>
    <x v="95"/>
    <n v="3255"/>
    <n v="80"/>
    <n v="362"/>
    <n v="83"/>
    <n v="525"/>
    <n v="2730"/>
    <n v="2"/>
    <x v="7"/>
    <x v="1"/>
    <x v="0"/>
  </r>
  <r>
    <d v="2017-01-23T00:00:00"/>
    <s v="AQ-888"/>
    <x v="5"/>
    <n v="29"/>
    <x v="12"/>
    <x v="6"/>
    <x v="96"/>
    <n v="3778"/>
    <n v="138"/>
    <n v="332"/>
    <n v="62"/>
    <n v="532"/>
    <n v="3246"/>
    <n v="8"/>
    <x v="0"/>
    <x v="1"/>
    <x v="0"/>
  </r>
  <r>
    <d v="2019-02-10T00:00:00"/>
    <s v="AQ-426"/>
    <x v="6"/>
    <n v="17"/>
    <x v="13"/>
    <x v="7"/>
    <x v="97"/>
    <n v="2783"/>
    <n v="159"/>
    <n v="336"/>
    <n v="175"/>
    <n v="670"/>
    <n v="2113"/>
    <n v="9"/>
    <x v="1"/>
    <x v="8"/>
    <x v="1"/>
  </r>
  <r>
    <d v="2018-03-22T00:00:00"/>
    <s v="AQ-883"/>
    <x v="0"/>
    <n v="15"/>
    <x v="0"/>
    <x v="8"/>
    <x v="98"/>
    <n v="1928"/>
    <n v="174"/>
    <n v="301"/>
    <n v="113"/>
    <n v="588"/>
    <n v="1340"/>
    <n v="1"/>
    <x v="2"/>
    <x v="11"/>
    <x v="2"/>
  </r>
  <r>
    <d v="2017-09-26T00:00:00"/>
    <s v="AQ-952"/>
    <x v="1"/>
    <n v="14"/>
    <x v="1"/>
    <x v="9"/>
    <x v="99"/>
    <n v="3543"/>
    <n v="180"/>
    <n v="383"/>
    <n v="171"/>
    <n v="734"/>
    <n v="2809"/>
    <n v="1"/>
    <x v="3"/>
    <x v="4"/>
    <x v="0"/>
  </r>
  <r>
    <d v="2019-01-16T00:00:00"/>
    <s v="AQ-992"/>
    <x v="2"/>
    <n v="11"/>
    <x v="2"/>
    <x v="10"/>
    <x v="100"/>
    <n v="4577"/>
    <n v="175"/>
    <n v="447"/>
    <n v="117"/>
    <n v="739"/>
    <n v="3838"/>
    <n v="2"/>
    <x v="4"/>
    <x v="1"/>
    <x v="1"/>
  </r>
  <r>
    <d v="2018-08-26T00:00:00"/>
    <s v="AQ-217"/>
    <x v="3"/>
    <n v="7"/>
    <x v="3"/>
    <x v="11"/>
    <x v="101"/>
    <n v="3155"/>
    <n v="184"/>
    <n v="496"/>
    <n v="162"/>
    <n v="842"/>
    <n v="2313"/>
    <n v="2"/>
    <x v="5"/>
    <x v="9"/>
    <x v="2"/>
  </r>
  <r>
    <d v="2018-10-17T00:00:00"/>
    <s v="AQ-474"/>
    <x v="4"/>
    <n v="21"/>
    <x v="4"/>
    <x v="12"/>
    <x v="102"/>
    <n v="1829"/>
    <n v="188"/>
    <n v="443"/>
    <n v="53"/>
    <n v="684"/>
    <n v="1145"/>
    <n v="10"/>
    <x v="6"/>
    <x v="10"/>
    <x v="2"/>
  </r>
  <r>
    <d v="2017-06-04T00:00:00"/>
    <s v="AQ-646"/>
    <x v="5"/>
    <n v="10"/>
    <x v="5"/>
    <x v="13"/>
    <x v="103"/>
    <n v="3745"/>
    <n v="152"/>
    <n v="397"/>
    <n v="158"/>
    <n v="707"/>
    <n v="3038"/>
    <n v="10"/>
    <x v="7"/>
    <x v="6"/>
    <x v="0"/>
  </r>
  <r>
    <d v="2017-05-29T00:00:00"/>
    <s v="AQ-403"/>
    <x v="6"/>
    <n v="15"/>
    <x v="6"/>
    <x v="14"/>
    <x v="104"/>
    <n v="1883"/>
    <n v="129"/>
    <n v="494"/>
    <n v="82"/>
    <n v="705"/>
    <n v="1178"/>
    <n v="10"/>
    <x v="0"/>
    <x v="5"/>
    <x v="0"/>
  </r>
  <r>
    <d v="2017-12-20T00:00:00"/>
    <s v="AQ-657"/>
    <x v="0"/>
    <n v="1"/>
    <x v="7"/>
    <x v="0"/>
    <x v="105"/>
    <n v="4478"/>
    <n v="189"/>
    <n v="385"/>
    <n v="121"/>
    <n v="695"/>
    <n v="3783"/>
    <n v="10"/>
    <x v="1"/>
    <x v="2"/>
    <x v="0"/>
  </r>
  <r>
    <d v="2017-04-11T00:00:00"/>
    <s v="AQ-432"/>
    <x v="1"/>
    <n v="18"/>
    <x v="8"/>
    <x v="1"/>
    <x v="106"/>
    <n v="4657"/>
    <n v="91"/>
    <n v="385"/>
    <n v="175"/>
    <n v="651"/>
    <n v="4006"/>
    <n v="1"/>
    <x v="2"/>
    <x v="0"/>
    <x v="0"/>
  </r>
  <r>
    <d v="2018-06-28T00:00:00"/>
    <s v="AQ-960"/>
    <x v="2"/>
    <n v="15"/>
    <x v="9"/>
    <x v="2"/>
    <x v="107"/>
    <n v="3212"/>
    <n v="75"/>
    <n v="365"/>
    <n v="89"/>
    <n v="529"/>
    <n v="2683"/>
    <n v="9"/>
    <x v="3"/>
    <x v="6"/>
    <x v="2"/>
  </r>
  <r>
    <d v="2017-09-22T00:00:00"/>
    <s v="AQ-309"/>
    <x v="3"/>
    <n v="25"/>
    <x v="10"/>
    <x v="3"/>
    <x v="108"/>
    <n v="1605"/>
    <n v="153"/>
    <n v="410"/>
    <n v="96"/>
    <n v="659"/>
    <n v="946"/>
    <n v="6"/>
    <x v="4"/>
    <x v="4"/>
    <x v="0"/>
  </r>
  <r>
    <d v="2018-04-01T00:00:00"/>
    <s v="AQ-179"/>
    <x v="4"/>
    <n v="6"/>
    <x v="11"/>
    <x v="4"/>
    <x v="109"/>
    <n v="2035"/>
    <n v="97"/>
    <n v="382"/>
    <n v="104"/>
    <n v="583"/>
    <n v="1452"/>
    <n v="1"/>
    <x v="5"/>
    <x v="0"/>
    <x v="2"/>
  </r>
  <r>
    <d v="2018-03-15T00:00:00"/>
    <s v="AQ-291"/>
    <x v="5"/>
    <n v="17"/>
    <x v="12"/>
    <x v="5"/>
    <x v="110"/>
    <n v="3375"/>
    <n v="87"/>
    <n v="475"/>
    <n v="133"/>
    <n v="695"/>
    <n v="2680"/>
    <n v="3"/>
    <x v="6"/>
    <x v="11"/>
    <x v="2"/>
  </r>
  <r>
    <d v="2017-11-09T00:00:00"/>
    <s v="AQ-940"/>
    <x v="6"/>
    <n v="14"/>
    <x v="13"/>
    <x v="6"/>
    <x v="111"/>
    <n v="2451"/>
    <n v="160"/>
    <n v="421"/>
    <n v="98"/>
    <n v="679"/>
    <n v="1772"/>
    <n v="4"/>
    <x v="7"/>
    <x v="3"/>
    <x v="0"/>
  </r>
  <r>
    <d v="2018-04-06T00:00:00"/>
    <s v="AQ-465"/>
    <x v="0"/>
    <n v="11"/>
    <x v="0"/>
    <x v="7"/>
    <x v="112"/>
    <n v="3390"/>
    <n v="51"/>
    <n v="436"/>
    <n v="58"/>
    <n v="545"/>
    <n v="2845"/>
    <n v="3"/>
    <x v="0"/>
    <x v="0"/>
    <x v="2"/>
  </r>
  <r>
    <d v="2018-10-30T00:00:00"/>
    <s v="AQ-822"/>
    <x v="1"/>
    <n v="10"/>
    <x v="1"/>
    <x v="8"/>
    <x v="113"/>
    <n v="4874"/>
    <n v="73"/>
    <n v="436"/>
    <n v="86"/>
    <n v="595"/>
    <n v="4279"/>
    <n v="4"/>
    <x v="1"/>
    <x v="10"/>
    <x v="2"/>
  </r>
  <r>
    <d v="2018-10-24T00:00:00"/>
    <s v="AQ-660"/>
    <x v="2"/>
    <n v="7"/>
    <x v="2"/>
    <x v="9"/>
    <x v="114"/>
    <n v="2146"/>
    <n v="116"/>
    <n v="455"/>
    <n v="81"/>
    <n v="652"/>
    <n v="1494"/>
    <n v="4"/>
    <x v="2"/>
    <x v="10"/>
    <x v="2"/>
  </r>
  <r>
    <d v="2018-07-05T00:00:00"/>
    <s v="AQ-987"/>
    <x v="3"/>
    <n v="22"/>
    <x v="3"/>
    <x v="10"/>
    <x v="115"/>
    <n v="3849"/>
    <n v="111"/>
    <n v="349"/>
    <n v="152"/>
    <n v="612"/>
    <n v="3237"/>
    <n v="8"/>
    <x v="3"/>
    <x v="7"/>
    <x v="2"/>
  </r>
  <r>
    <d v="2018-02-17T00:00:00"/>
    <s v="AQ-923"/>
    <x v="4"/>
    <n v="7"/>
    <x v="4"/>
    <x v="11"/>
    <x v="116"/>
    <n v="2837"/>
    <n v="120"/>
    <n v="308"/>
    <n v="191"/>
    <n v="619"/>
    <n v="2218"/>
    <n v="1"/>
    <x v="4"/>
    <x v="8"/>
    <x v="2"/>
  </r>
  <r>
    <d v="2018-12-13T00:00:00"/>
    <s v="AQ-515"/>
    <x v="5"/>
    <n v="14"/>
    <x v="5"/>
    <x v="12"/>
    <x v="117"/>
    <n v="2458"/>
    <n v="165"/>
    <n v="436"/>
    <n v="145"/>
    <n v="746"/>
    <n v="1712"/>
    <n v="10"/>
    <x v="5"/>
    <x v="2"/>
    <x v="2"/>
  </r>
  <r>
    <d v="2017-04-26T00:00:00"/>
    <s v="AQ-110"/>
    <x v="6"/>
    <n v="2"/>
    <x v="6"/>
    <x v="13"/>
    <x v="118"/>
    <n v="1648"/>
    <n v="133"/>
    <n v="487"/>
    <n v="141"/>
    <n v="761"/>
    <n v="887"/>
    <n v="9"/>
    <x v="6"/>
    <x v="0"/>
    <x v="0"/>
  </r>
  <r>
    <d v="2017-06-04T00:00:00"/>
    <s v="AQ-605"/>
    <x v="0"/>
    <n v="7"/>
    <x v="7"/>
    <x v="14"/>
    <x v="119"/>
    <n v="4418"/>
    <n v="172"/>
    <n v="390"/>
    <n v="154"/>
    <n v="716"/>
    <n v="3702"/>
    <n v="5"/>
    <x v="7"/>
    <x v="6"/>
    <x v="0"/>
  </r>
  <r>
    <d v="2018-12-07T00:00:00"/>
    <s v="AQ-799"/>
    <x v="1"/>
    <n v="4"/>
    <x v="8"/>
    <x v="0"/>
    <x v="120"/>
    <n v="3119"/>
    <n v="50"/>
    <n v="358"/>
    <n v="89"/>
    <n v="497"/>
    <n v="2622"/>
    <n v="9"/>
    <x v="0"/>
    <x v="2"/>
    <x v="2"/>
  </r>
  <r>
    <d v="2018-02-20T00:00:00"/>
    <s v="AQ-469"/>
    <x v="2"/>
    <n v="22"/>
    <x v="9"/>
    <x v="1"/>
    <x v="121"/>
    <n v="2035"/>
    <n v="189"/>
    <n v="308"/>
    <n v="91"/>
    <n v="588"/>
    <n v="1447"/>
    <n v="1"/>
    <x v="1"/>
    <x v="8"/>
    <x v="2"/>
  </r>
  <r>
    <d v="2017-04-03T00:00:00"/>
    <s v="AQ-873"/>
    <x v="3"/>
    <n v="17"/>
    <x v="10"/>
    <x v="2"/>
    <x v="122"/>
    <n v="1559"/>
    <n v="110"/>
    <n v="439"/>
    <n v="192"/>
    <n v="741"/>
    <n v="818"/>
    <n v="3"/>
    <x v="2"/>
    <x v="0"/>
    <x v="0"/>
  </r>
  <r>
    <d v="2017-06-15T00:00:00"/>
    <s v="AQ-892"/>
    <x v="4"/>
    <n v="14"/>
    <x v="11"/>
    <x v="3"/>
    <x v="123"/>
    <n v="4176"/>
    <n v="111"/>
    <n v="471"/>
    <n v="101"/>
    <n v="683"/>
    <n v="3493"/>
    <n v="1"/>
    <x v="3"/>
    <x v="6"/>
    <x v="0"/>
  </r>
  <r>
    <d v="2018-01-17T00:00:00"/>
    <s v="AQ-496"/>
    <x v="5"/>
    <n v="2"/>
    <x v="12"/>
    <x v="4"/>
    <x v="124"/>
    <n v="3816"/>
    <n v="188"/>
    <n v="372"/>
    <n v="168"/>
    <n v="728"/>
    <n v="3088"/>
    <n v="5"/>
    <x v="4"/>
    <x v="1"/>
    <x v="2"/>
  </r>
  <r>
    <d v="2017-04-02T00:00:00"/>
    <s v="AQ-124"/>
    <x v="6"/>
    <n v="16"/>
    <x v="13"/>
    <x v="5"/>
    <x v="125"/>
    <n v="3068"/>
    <n v="184"/>
    <n v="423"/>
    <n v="188"/>
    <n v="795"/>
    <n v="2273"/>
    <n v="9"/>
    <x v="5"/>
    <x v="0"/>
    <x v="0"/>
  </r>
  <r>
    <d v="2017-06-10T00:00:00"/>
    <s v="AQ-456"/>
    <x v="0"/>
    <n v="21"/>
    <x v="0"/>
    <x v="6"/>
    <x v="126"/>
    <n v="1118"/>
    <n v="66"/>
    <n v="485"/>
    <n v="79"/>
    <n v="630"/>
    <n v="488"/>
    <n v="3"/>
    <x v="6"/>
    <x v="6"/>
    <x v="0"/>
  </r>
  <r>
    <d v="2018-01-30T00:00:00"/>
    <s v="AQ-324"/>
    <x v="1"/>
    <n v="6"/>
    <x v="1"/>
    <x v="7"/>
    <x v="127"/>
    <n v="4326"/>
    <n v="117"/>
    <n v="482"/>
    <n v="135"/>
    <n v="734"/>
    <n v="3592"/>
    <n v="3"/>
    <x v="7"/>
    <x v="1"/>
    <x v="2"/>
  </r>
  <r>
    <d v="2017-06-28T00:00:00"/>
    <s v="AQ-901"/>
    <x v="2"/>
    <n v="7"/>
    <x v="2"/>
    <x v="8"/>
    <x v="128"/>
    <n v="1469"/>
    <n v="144"/>
    <n v="473"/>
    <n v="131"/>
    <n v="748"/>
    <n v="721"/>
    <n v="3"/>
    <x v="0"/>
    <x v="6"/>
    <x v="0"/>
  </r>
  <r>
    <d v="2017-09-01T00:00:00"/>
    <s v="AQ-269"/>
    <x v="3"/>
    <n v="30"/>
    <x v="3"/>
    <x v="9"/>
    <x v="129"/>
    <n v="3237"/>
    <n v="61"/>
    <n v="440"/>
    <n v="170"/>
    <n v="671"/>
    <n v="2566"/>
    <n v="1"/>
    <x v="1"/>
    <x v="4"/>
    <x v="0"/>
  </r>
  <r>
    <d v="2018-12-23T00:00:00"/>
    <s v="AQ-140"/>
    <x v="4"/>
    <n v="17"/>
    <x v="4"/>
    <x v="10"/>
    <x v="130"/>
    <n v="4255"/>
    <n v="180"/>
    <n v="367"/>
    <n v="153"/>
    <n v="700"/>
    <n v="3555"/>
    <n v="8"/>
    <x v="2"/>
    <x v="2"/>
    <x v="2"/>
  </r>
  <r>
    <d v="2018-10-03T00:00:00"/>
    <s v="AQ-409"/>
    <x v="5"/>
    <n v="15"/>
    <x v="5"/>
    <x v="11"/>
    <x v="131"/>
    <n v="2430"/>
    <n v="154"/>
    <n v="423"/>
    <n v="115"/>
    <n v="692"/>
    <n v="1738"/>
    <n v="6"/>
    <x v="3"/>
    <x v="10"/>
    <x v="2"/>
  </r>
  <r>
    <d v="2018-01-20T00:00:00"/>
    <s v="AQ-680"/>
    <x v="6"/>
    <n v="20"/>
    <x v="6"/>
    <x v="12"/>
    <x v="132"/>
    <n v="4276"/>
    <n v="155"/>
    <n v="442"/>
    <n v="174"/>
    <n v="771"/>
    <n v="3505"/>
    <n v="5"/>
    <x v="4"/>
    <x v="1"/>
    <x v="2"/>
  </r>
  <r>
    <d v="2017-06-16T00:00:00"/>
    <s v="AQ-627"/>
    <x v="0"/>
    <n v="6"/>
    <x v="7"/>
    <x v="13"/>
    <x v="133"/>
    <n v="4678"/>
    <n v="71"/>
    <n v="324"/>
    <n v="55"/>
    <n v="450"/>
    <n v="4228"/>
    <n v="5"/>
    <x v="5"/>
    <x v="6"/>
    <x v="0"/>
  </r>
  <r>
    <d v="2017-01-09T00:00:00"/>
    <s v="AQ-762"/>
    <x v="1"/>
    <n v="7"/>
    <x v="8"/>
    <x v="14"/>
    <x v="134"/>
    <n v="1906"/>
    <n v="76"/>
    <n v="410"/>
    <n v="132"/>
    <n v="618"/>
    <n v="1288"/>
    <n v="7"/>
    <x v="6"/>
    <x v="1"/>
    <x v="0"/>
  </r>
  <r>
    <d v="2018-08-13T00:00:00"/>
    <s v="AQ-404"/>
    <x v="2"/>
    <n v="23"/>
    <x v="9"/>
    <x v="0"/>
    <x v="135"/>
    <n v="1673"/>
    <n v="141"/>
    <n v="415"/>
    <n v="143"/>
    <n v="699"/>
    <n v="974"/>
    <n v="5"/>
    <x v="7"/>
    <x v="9"/>
    <x v="2"/>
  </r>
  <r>
    <d v="2019-03-06T00:00:00"/>
    <s v="AQ-882"/>
    <x v="3"/>
    <n v="10"/>
    <x v="10"/>
    <x v="1"/>
    <x v="136"/>
    <n v="1984"/>
    <n v="168"/>
    <n v="402"/>
    <n v="121"/>
    <n v="691"/>
    <n v="1293"/>
    <n v="9"/>
    <x v="0"/>
    <x v="11"/>
    <x v="1"/>
  </r>
  <r>
    <d v="2018-12-23T00:00:00"/>
    <s v="AQ-570"/>
    <x v="4"/>
    <n v="5"/>
    <x v="11"/>
    <x v="2"/>
    <x v="137"/>
    <n v="1254"/>
    <n v="160"/>
    <n v="333"/>
    <n v="177"/>
    <n v="670"/>
    <n v="584"/>
    <n v="2"/>
    <x v="1"/>
    <x v="2"/>
    <x v="2"/>
  </r>
  <r>
    <d v="2018-03-29T00:00:00"/>
    <s v="AQ-607"/>
    <x v="5"/>
    <n v="25"/>
    <x v="12"/>
    <x v="3"/>
    <x v="138"/>
    <n v="2345"/>
    <n v="90"/>
    <n v="321"/>
    <n v="92"/>
    <n v="503"/>
    <n v="1842"/>
    <n v="6"/>
    <x v="2"/>
    <x v="11"/>
    <x v="2"/>
  </r>
  <r>
    <d v="2019-02-12T00:00:00"/>
    <s v="AQ-415"/>
    <x v="6"/>
    <n v="14"/>
    <x v="13"/>
    <x v="4"/>
    <x v="139"/>
    <n v="4090"/>
    <n v="93"/>
    <n v="424"/>
    <n v="77"/>
    <n v="594"/>
    <n v="3496"/>
    <n v="5"/>
    <x v="3"/>
    <x v="8"/>
    <x v="1"/>
  </r>
  <r>
    <d v="2017-04-28T00:00:00"/>
    <s v="AQ-139"/>
    <x v="0"/>
    <n v="29"/>
    <x v="0"/>
    <x v="5"/>
    <x v="140"/>
    <n v="2738"/>
    <n v="58"/>
    <n v="386"/>
    <n v="131"/>
    <n v="575"/>
    <n v="2163"/>
    <n v="1"/>
    <x v="4"/>
    <x v="0"/>
    <x v="0"/>
  </r>
  <r>
    <d v="2018-04-26T00:00:00"/>
    <s v="AQ-912"/>
    <x v="1"/>
    <n v="4"/>
    <x v="1"/>
    <x v="6"/>
    <x v="141"/>
    <n v="1594"/>
    <n v="98"/>
    <n v="415"/>
    <n v="200"/>
    <n v="713"/>
    <n v="881"/>
    <n v="7"/>
    <x v="5"/>
    <x v="0"/>
    <x v="2"/>
  </r>
  <r>
    <d v="2018-12-11T00:00:00"/>
    <s v="AQ-415"/>
    <x v="2"/>
    <n v="12"/>
    <x v="2"/>
    <x v="7"/>
    <x v="142"/>
    <n v="4463"/>
    <n v="134"/>
    <n v="491"/>
    <n v="176"/>
    <n v="801"/>
    <n v="3662"/>
    <n v="6"/>
    <x v="6"/>
    <x v="2"/>
    <x v="2"/>
  </r>
  <r>
    <d v="2018-08-26T00:00:00"/>
    <s v="AQ-314"/>
    <x v="3"/>
    <n v="29"/>
    <x v="3"/>
    <x v="8"/>
    <x v="143"/>
    <n v="3165"/>
    <n v="124"/>
    <n v="411"/>
    <n v="197"/>
    <n v="732"/>
    <n v="2433"/>
    <n v="2"/>
    <x v="7"/>
    <x v="9"/>
    <x v="2"/>
  </r>
  <r>
    <d v="2017-12-15T00:00:00"/>
    <s v="AQ-240"/>
    <x v="4"/>
    <n v="23"/>
    <x v="4"/>
    <x v="9"/>
    <x v="144"/>
    <n v="3266"/>
    <n v="160"/>
    <n v="361"/>
    <n v="61"/>
    <n v="582"/>
    <n v="2684"/>
    <n v="7"/>
    <x v="0"/>
    <x v="2"/>
    <x v="0"/>
  </r>
  <r>
    <d v="2018-07-03T00:00:00"/>
    <s v="AQ-653"/>
    <x v="5"/>
    <n v="19"/>
    <x v="5"/>
    <x v="10"/>
    <x v="145"/>
    <n v="2247"/>
    <n v="183"/>
    <n v="313"/>
    <n v="76"/>
    <n v="572"/>
    <n v="1675"/>
    <n v="8"/>
    <x v="1"/>
    <x v="7"/>
    <x v="2"/>
  </r>
  <r>
    <d v="2018-02-19T00:00:00"/>
    <s v="AQ-552"/>
    <x v="6"/>
    <n v="28"/>
    <x v="6"/>
    <x v="11"/>
    <x v="146"/>
    <n v="2570"/>
    <n v="156"/>
    <n v="370"/>
    <n v="80"/>
    <n v="606"/>
    <n v="1964"/>
    <n v="8"/>
    <x v="2"/>
    <x v="8"/>
    <x v="2"/>
  </r>
  <r>
    <d v="2017-03-11T00:00:00"/>
    <s v="AQ-744"/>
    <x v="0"/>
    <n v="8"/>
    <x v="7"/>
    <x v="12"/>
    <x v="147"/>
    <n v="1160"/>
    <n v="135"/>
    <n v="411"/>
    <n v="125"/>
    <n v="671"/>
    <n v="489"/>
    <n v="10"/>
    <x v="3"/>
    <x v="11"/>
    <x v="0"/>
  </r>
  <r>
    <d v="2018-12-05T00:00:00"/>
    <s v="AQ-604"/>
    <x v="1"/>
    <n v="17"/>
    <x v="8"/>
    <x v="13"/>
    <x v="148"/>
    <n v="2525"/>
    <n v="80"/>
    <n v="443"/>
    <n v="197"/>
    <n v="720"/>
    <n v="1805"/>
    <n v="6"/>
    <x v="4"/>
    <x v="2"/>
    <x v="2"/>
  </r>
  <r>
    <d v="2018-09-21T00:00:00"/>
    <s v="AQ-839"/>
    <x v="2"/>
    <n v="16"/>
    <x v="9"/>
    <x v="14"/>
    <x v="149"/>
    <n v="4342"/>
    <n v="168"/>
    <n v="300"/>
    <n v="95"/>
    <n v="563"/>
    <n v="3779"/>
    <n v="10"/>
    <x v="5"/>
    <x v="4"/>
    <x v="2"/>
  </r>
  <r>
    <d v="2017-12-20T00:00:00"/>
    <s v="AQ-347"/>
    <x v="3"/>
    <n v="30"/>
    <x v="10"/>
    <x v="0"/>
    <x v="150"/>
    <n v="3354"/>
    <n v="170"/>
    <n v="407"/>
    <n v="165"/>
    <n v="742"/>
    <n v="2612"/>
    <n v="7"/>
    <x v="6"/>
    <x v="2"/>
    <x v="0"/>
  </r>
  <r>
    <d v="2017-06-08T00:00:00"/>
    <s v="AQ-303"/>
    <x v="4"/>
    <n v="22"/>
    <x v="11"/>
    <x v="1"/>
    <x v="151"/>
    <n v="1203"/>
    <n v="93"/>
    <n v="306"/>
    <n v="50"/>
    <n v="449"/>
    <n v="754"/>
    <n v="1"/>
    <x v="7"/>
    <x v="6"/>
    <x v="0"/>
  </r>
  <r>
    <d v="2018-12-19T00:00:00"/>
    <s v="AQ-696"/>
    <x v="5"/>
    <n v="27"/>
    <x v="12"/>
    <x v="2"/>
    <x v="152"/>
    <n v="3793"/>
    <n v="128"/>
    <n v="416"/>
    <n v="109"/>
    <n v="653"/>
    <n v="3140"/>
    <n v="10"/>
    <x v="0"/>
    <x v="2"/>
    <x v="2"/>
  </r>
  <r>
    <d v="2018-07-14T00:00:00"/>
    <s v="AQ-284"/>
    <x v="6"/>
    <n v="18"/>
    <x v="13"/>
    <x v="3"/>
    <x v="153"/>
    <n v="4189"/>
    <n v="155"/>
    <n v="487"/>
    <n v="138"/>
    <n v="780"/>
    <n v="3409"/>
    <n v="4"/>
    <x v="1"/>
    <x v="7"/>
    <x v="2"/>
  </r>
  <r>
    <d v="2018-06-03T00:00:00"/>
    <s v="AQ-299"/>
    <x v="0"/>
    <n v="1"/>
    <x v="0"/>
    <x v="4"/>
    <x v="154"/>
    <n v="2251"/>
    <n v="154"/>
    <n v="378"/>
    <n v="182"/>
    <n v="714"/>
    <n v="1537"/>
    <n v="4"/>
    <x v="2"/>
    <x v="6"/>
    <x v="2"/>
  </r>
  <r>
    <d v="2018-04-11T00:00:00"/>
    <s v="AQ-490"/>
    <x v="1"/>
    <n v="7"/>
    <x v="1"/>
    <x v="5"/>
    <x v="155"/>
    <n v="2005"/>
    <n v="166"/>
    <n v="414"/>
    <n v="198"/>
    <n v="778"/>
    <n v="1227"/>
    <n v="4"/>
    <x v="3"/>
    <x v="0"/>
    <x v="2"/>
  </r>
  <r>
    <d v="2018-11-23T00:00:00"/>
    <s v="AQ-664"/>
    <x v="2"/>
    <n v="25"/>
    <x v="2"/>
    <x v="6"/>
    <x v="156"/>
    <n v="2653"/>
    <n v="176"/>
    <n v="401"/>
    <n v="185"/>
    <n v="762"/>
    <n v="1891"/>
    <n v="4"/>
    <x v="4"/>
    <x v="3"/>
    <x v="2"/>
  </r>
  <r>
    <d v="2018-11-23T00:00:00"/>
    <s v="AQ-330"/>
    <x v="3"/>
    <n v="9"/>
    <x v="3"/>
    <x v="7"/>
    <x v="157"/>
    <n v="1745"/>
    <n v="173"/>
    <n v="319"/>
    <n v="74"/>
    <n v="566"/>
    <n v="1179"/>
    <n v="8"/>
    <x v="5"/>
    <x v="3"/>
    <x v="2"/>
  </r>
  <r>
    <d v="2017-11-14T00:00:00"/>
    <s v="AQ-453"/>
    <x v="4"/>
    <n v="8"/>
    <x v="4"/>
    <x v="8"/>
    <x v="158"/>
    <n v="4865"/>
    <n v="84"/>
    <n v="384"/>
    <n v="171"/>
    <n v="639"/>
    <n v="4226"/>
    <n v="3"/>
    <x v="6"/>
    <x v="3"/>
    <x v="0"/>
  </r>
  <r>
    <d v="2017-12-02T00:00:00"/>
    <s v="AQ-949"/>
    <x v="5"/>
    <n v="15"/>
    <x v="5"/>
    <x v="9"/>
    <x v="159"/>
    <n v="4976"/>
    <n v="147"/>
    <n v="452"/>
    <n v="155"/>
    <n v="754"/>
    <n v="4222"/>
    <n v="2"/>
    <x v="7"/>
    <x v="2"/>
    <x v="0"/>
  </r>
  <r>
    <d v="2017-11-02T00:00:00"/>
    <s v="AQ-618"/>
    <x v="6"/>
    <n v="28"/>
    <x v="6"/>
    <x v="10"/>
    <x v="160"/>
    <n v="4481"/>
    <n v="125"/>
    <n v="342"/>
    <n v="71"/>
    <n v="538"/>
    <n v="3943"/>
    <n v="8"/>
    <x v="0"/>
    <x v="3"/>
    <x v="0"/>
  </r>
  <r>
    <d v="2018-04-14T00:00:00"/>
    <s v="AQ-928"/>
    <x v="0"/>
    <n v="4"/>
    <x v="7"/>
    <x v="11"/>
    <x v="161"/>
    <n v="4627"/>
    <n v="165"/>
    <n v="395"/>
    <n v="194"/>
    <n v="754"/>
    <n v="3873"/>
    <n v="3"/>
    <x v="1"/>
    <x v="0"/>
    <x v="2"/>
  </r>
  <r>
    <d v="2018-09-26T00:00:00"/>
    <s v="AQ-513"/>
    <x v="1"/>
    <n v="30"/>
    <x v="8"/>
    <x v="12"/>
    <x v="162"/>
    <n v="2502"/>
    <n v="109"/>
    <n v="388"/>
    <n v="180"/>
    <n v="677"/>
    <n v="1825"/>
    <n v="8"/>
    <x v="2"/>
    <x v="4"/>
    <x v="2"/>
  </r>
  <r>
    <d v="2018-09-16T00:00:00"/>
    <s v="AQ-351"/>
    <x v="2"/>
    <n v="8"/>
    <x v="9"/>
    <x v="13"/>
    <x v="163"/>
    <n v="4659"/>
    <n v="102"/>
    <n v="341"/>
    <n v="100"/>
    <n v="543"/>
    <n v="4116"/>
    <n v="5"/>
    <x v="3"/>
    <x v="4"/>
    <x v="2"/>
  </r>
  <r>
    <d v="2017-08-26T00:00:00"/>
    <s v="AQ-166"/>
    <x v="3"/>
    <n v="27"/>
    <x v="10"/>
    <x v="14"/>
    <x v="164"/>
    <n v="3185"/>
    <n v="158"/>
    <n v="363"/>
    <n v="186"/>
    <n v="707"/>
    <n v="2478"/>
    <n v="7"/>
    <x v="4"/>
    <x v="9"/>
    <x v="0"/>
  </r>
  <r>
    <d v="2018-06-15T00:00:00"/>
    <s v="AQ-422"/>
    <x v="4"/>
    <n v="8"/>
    <x v="11"/>
    <x v="0"/>
    <x v="165"/>
    <n v="1463"/>
    <n v="94"/>
    <n v="470"/>
    <n v="127"/>
    <n v="691"/>
    <n v="772"/>
    <n v="5"/>
    <x v="5"/>
    <x v="6"/>
    <x v="2"/>
  </r>
  <r>
    <d v="2019-01-31T00:00:00"/>
    <s v="AQ-284"/>
    <x v="5"/>
    <n v="12"/>
    <x v="12"/>
    <x v="1"/>
    <x v="166"/>
    <n v="4002"/>
    <n v="178"/>
    <n v="487"/>
    <n v="195"/>
    <n v="860"/>
    <n v="3142"/>
    <n v="7"/>
    <x v="6"/>
    <x v="1"/>
    <x v="1"/>
  </r>
  <r>
    <d v="2018-10-23T00:00:00"/>
    <s v="AQ-308"/>
    <x v="6"/>
    <n v="15"/>
    <x v="13"/>
    <x v="2"/>
    <x v="167"/>
    <n v="1322"/>
    <n v="79"/>
    <n v="340"/>
    <n v="87"/>
    <n v="506"/>
    <n v="816"/>
    <n v="4"/>
    <x v="7"/>
    <x v="10"/>
    <x v="2"/>
  </r>
  <r>
    <d v="2017-05-26T00:00:00"/>
    <s v="AQ-220"/>
    <x v="0"/>
    <n v="20"/>
    <x v="0"/>
    <x v="3"/>
    <x v="168"/>
    <n v="2286"/>
    <n v="51"/>
    <n v="403"/>
    <n v="119"/>
    <n v="573"/>
    <n v="1713"/>
    <n v="8"/>
    <x v="0"/>
    <x v="5"/>
    <x v="0"/>
  </r>
  <r>
    <d v="2017-12-03T00:00:00"/>
    <s v="AQ-176"/>
    <x v="1"/>
    <n v="7"/>
    <x v="1"/>
    <x v="4"/>
    <x v="169"/>
    <n v="2160"/>
    <n v="118"/>
    <n v="415"/>
    <n v="67"/>
    <n v="600"/>
    <n v="1560"/>
    <n v="5"/>
    <x v="1"/>
    <x v="2"/>
    <x v="0"/>
  </r>
  <r>
    <d v="2019-02-21T00:00:00"/>
    <s v="AQ-724"/>
    <x v="2"/>
    <n v="4"/>
    <x v="2"/>
    <x v="5"/>
    <x v="170"/>
    <n v="1651"/>
    <n v="62"/>
    <n v="482"/>
    <n v="133"/>
    <n v="677"/>
    <n v="974"/>
    <n v="2"/>
    <x v="2"/>
    <x v="8"/>
    <x v="1"/>
  </r>
  <r>
    <d v="2018-10-20T00:00:00"/>
    <s v="AQ-324"/>
    <x v="3"/>
    <n v="12"/>
    <x v="3"/>
    <x v="6"/>
    <x v="171"/>
    <n v="4247"/>
    <n v="51"/>
    <n v="371"/>
    <n v="82"/>
    <n v="504"/>
    <n v="3743"/>
    <n v="6"/>
    <x v="3"/>
    <x v="10"/>
    <x v="2"/>
  </r>
  <r>
    <d v="2017-09-13T00:00:00"/>
    <s v="AQ-604"/>
    <x v="4"/>
    <n v="9"/>
    <x v="4"/>
    <x v="7"/>
    <x v="172"/>
    <n v="2549"/>
    <n v="176"/>
    <n v="321"/>
    <n v="104"/>
    <n v="601"/>
    <n v="1948"/>
    <n v="3"/>
    <x v="4"/>
    <x v="4"/>
    <x v="0"/>
  </r>
  <r>
    <d v="2018-06-19T00:00:00"/>
    <s v="AQ-794"/>
    <x v="5"/>
    <n v="18"/>
    <x v="5"/>
    <x v="8"/>
    <x v="173"/>
    <n v="1656"/>
    <n v="125"/>
    <n v="416"/>
    <n v="78"/>
    <n v="619"/>
    <n v="1037"/>
    <n v="9"/>
    <x v="5"/>
    <x v="6"/>
    <x v="2"/>
  </r>
  <r>
    <d v="2017-03-08T00:00:00"/>
    <s v="AQ-657"/>
    <x v="6"/>
    <n v="25"/>
    <x v="6"/>
    <x v="9"/>
    <x v="174"/>
    <n v="1567"/>
    <n v="126"/>
    <n v="499"/>
    <n v="166"/>
    <n v="791"/>
    <n v="776"/>
    <n v="4"/>
    <x v="6"/>
    <x v="11"/>
    <x v="0"/>
  </r>
  <r>
    <d v="2017-11-01T00:00:00"/>
    <s v="AQ-583"/>
    <x v="0"/>
    <n v="11"/>
    <x v="7"/>
    <x v="10"/>
    <x v="175"/>
    <n v="2663"/>
    <n v="139"/>
    <n v="310"/>
    <n v="138"/>
    <n v="587"/>
    <n v="2076"/>
    <n v="5"/>
    <x v="7"/>
    <x v="3"/>
    <x v="0"/>
  </r>
  <r>
    <d v="2017-02-15T00:00:00"/>
    <s v="AQ-559"/>
    <x v="1"/>
    <n v="2"/>
    <x v="8"/>
    <x v="11"/>
    <x v="176"/>
    <n v="3655"/>
    <n v="103"/>
    <n v="387"/>
    <n v="200"/>
    <n v="690"/>
    <n v="2965"/>
    <n v="4"/>
    <x v="0"/>
    <x v="8"/>
    <x v="0"/>
  </r>
  <r>
    <d v="2018-11-14T00:00:00"/>
    <s v="AQ-256"/>
    <x v="2"/>
    <n v="25"/>
    <x v="9"/>
    <x v="12"/>
    <x v="177"/>
    <n v="3776"/>
    <n v="183"/>
    <n v="301"/>
    <n v="73"/>
    <n v="557"/>
    <n v="3219"/>
    <n v="1"/>
    <x v="1"/>
    <x v="3"/>
    <x v="2"/>
  </r>
  <r>
    <d v="2018-01-15T00:00:00"/>
    <s v="AQ-372"/>
    <x v="3"/>
    <n v="18"/>
    <x v="10"/>
    <x v="13"/>
    <x v="178"/>
    <n v="4647"/>
    <n v="157"/>
    <n v="404"/>
    <n v="105"/>
    <n v="666"/>
    <n v="3981"/>
    <n v="1"/>
    <x v="2"/>
    <x v="1"/>
    <x v="2"/>
  </r>
  <r>
    <d v="2017-04-09T00:00:00"/>
    <s v="AQ-471"/>
    <x v="4"/>
    <n v="16"/>
    <x v="11"/>
    <x v="14"/>
    <x v="179"/>
    <n v="3275"/>
    <n v="164"/>
    <n v="340"/>
    <n v="101"/>
    <n v="605"/>
    <n v="2670"/>
    <n v="10"/>
    <x v="3"/>
    <x v="0"/>
    <x v="0"/>
  </r>
  <r>
    <d v="2018-09-26T00:00:00"/>
    <s v="AQ-342"/>
    <x v="5"/>
    <n v="13"/>
    <x v="12"/>
    <x v="0"/>
    <x v="180"/>
    <n v="3392"/>
    <n v="178"/>
    <n v="323"/>
    <n v="179"/>
    <n v="680"/>
    <n v="2712"/>
    <n v="4"/>
    <x v="4"/>
    <x v="4"/>
    <x v="2"/>
  </r>
  <r>
    <d v="2017-08-22T00:00:00"/>
    <s v="AQ-669"/>
    <x v="6"/>
    <n v="25"/>
    <x v="13"/>
    <x v="1"/>
    <x v="181"/>
    <n v="1050"/>
    <n v="178"/>
    <n v="334"/>
    <n v="123"/>
    <n v="635"/>
    <n v="415"/>
    <n v="10"/>
    <x v="5"/>
    <x v="9"/>
    <x v="0"/>
  </r>
  <r>
    <d v="2018-06-13T00:00:00"/>
    <s v="AQ-323"/>
    <x v="0"/>
    <n v="11"/>
    <x v="0"/>
    <x v="2"/>
    <x v="182"/>
    <n v="4942"/>
    <n v="165"/>
    <n v="351"/>
    <n v="177"/>
    <n v="693"/>
    <n v="4249"/>
    <n v="4"/>
    <x v="6"/>
    <x v="6"/>
    <x v="2"/>
  </r>
  <r>
    <d v="2018-06-06T00:00:00"/>
    <s v="AQ-680"/>
    <x v="1"/>
    <n v="29"/>
    <x v="1"/>
    <x v="3"/>
    <x v="183"/>
    <n v="2332"/>
    <n v="152"/>
    <n v="358"/>
    <n v="90"/>
    <n v="600"/>
    <n v="1732"/>
    <n v="10"/>
    <x v="7"/>
    <x v="6"/>
    <x v="2"/>
  </r>
  <r>
    <d v="2017-05-16T00:00:00"/>
    <s v="AQ-506"/>
    <x v="2"/>
    <n v="12"/>
    <x v="2"/>
    <x v="4"/>
    <x v="184"/>
    <n v="4324"/>
    <n v="131"/>
    <n v="450"/>
    <n v="131"/>
    <n v="712"/>
    <n v="3612"/>
    <n v="2"/>
    <x v="0"/>
    <x v="5"/>
    <x v="0"/>
  </r>
  <r>
    <d v="2018-10-05T00:00:00"/>
    <s v="AQ-570"/>
    <x v="3"/>
    <n v="14"/>
    <x v="3"/>
    <x v="5"/>
    <x v="185"/>
    <n v="2963"/>
    <n v="83"/>
    <n v="419"/>
    <n v="92"/>
    <n v="594"/>
    <n v="2369"/>
    <n v="4"/>
    <x v="1"/>
    <x v="10"/>
    <x v="2"/>
  </r>
  <r>
    <d v="2017-10-27T00:00:00"/>
    <s v="AQ-883"/>
    <x v="4"/>
    <n v="25"/>
    <x v="4"/>
    <x v="6"/>
    <x v="186"/>
    <n v="1929"/>
    <n v="97"/>
    <n v="449"/>
    <n v="158"/>
    <n v="704"/>
    <n v="1225"/>
    <n v="5"/>
    <x v="2"/>
    <x v="10"/>
    <x v="0"/>
  </r>
  <r>
    <d v="2017-01-31T00:00:00"/>
    <s v="AQ-693"/>
    <x v="5"/>
    <n v="7"/>
    <x v="5"/>
    <x v="7"/>
    <x v="187"/>
    <n v="3135"/>
    <n v="136"/>
    <n v="446"/>
    <n v="167"/>
    <n v="749"/>
    <n v="2386"/>
    <n v="8"/>
    <x v="3"/>
    <x v="1"/>
    <x v="0"/>
  </r>
  <r>
    <d v="2017-08-30T00:00:00"/>
    <s v="AQ-640"/>
    <x v="6"/>
    <n v="26"/>
    <x v="6"/>
    <x v="8"/>
    <x v="188"/>
    <n v="3105"/>
    <n v="169"/>
    <n v="386"/>
    <n v="168"/>
    <n v="723"/>
    <n v="2382"/>
    <n v="3"/>
    <x v="4"/>
    <x v="9"/>
    <x v="0"/>
  </r>
  <r>
    <d v="2018-10-04T00:00:00"/>
    <s v="AQ-605"/>
    <x v="0"/>
    <n v="28"/>
    <x v="7"/>
    <x v="9"/>
    <x v="189"/>
    <n v="1481"/>
    <n v="153"/>
    <n v="364"/>
    <n v="146"/>
    <n v="663"/>
    <n v="818"/>
    <n v="2"/>
    <x v="5"/>
    <x v="10"/>
    <x v="2"/>
  </r>
  <r>
    <d v="2018-01-26T00:00:00"/>
    <s v="AQ-170"/>
    <x v="1"/>
    <n v="23"/>
    <x v="8"/>
    <x v="10"/>
    <x v="190"/>
    <n v="2287"/>
    <n v="56"/>
    <n v="370"/>
    <n v="91"/>
    <n v="517"/>
    <n v="1770"/>
    <n v="10"/>
    <x v="6"/>
    <x v="1"/>
    <x v="2"/>
  </r>
  <r>
    <d v="2018-05-10T00:00:00"/>
    <s v="AQ-250"/>
    <x v="2"/>
    <n v="14"/>
    <x v="9"/>
    <x v="11"/>
    <x v="191"/>
    <n v="2732"/>
    <n v="101"/>
    <n v="317"/>
    <n v="70"/>
    <n v="488"/>
    <n v="2244"/>
    <n v="9"/>
    <x v="7"/>
    <x v="5"/>
    <x v="2"/>
  </r>
  <r>
    <d v="2017-12-08T00:00:00"/>
    <s v="AQ-771"/>
    <x v="3"/>
    <n v="14"/>
    <x v="10"/>
    <x v="12"/>
    <x v="192"/>
    <n v="2925"/>
    <n v="52"/>
    <n v="468"/>
    <n v="72"/>
    <n v="592"/>
    <n v="2333"/>
    <n v="10"/>
    <x v="0"/>
    <x v="2"/>
    <x v="0"/>
  </r>
  <r>
    <d v="2017-01-11T00:00:00"/>
    <s v="AQ-708"/>
    <x v="4"/>
    <n v="26"/>
    <x v="11"/>
    <x v="13"/>
    <x v="193"/>
    <n v="3145"/>
    <n v="79"/>
    <n v="438"/>
    <n v="144"/>
    <n v="661"/>
    <n v="2484"/>
    <n v="9"/>
    <x v="1"/>
    <x v="1"/>
    <x v="0"/>
  </r>
  <r>
    <d v="2018-01-31T00:00:00"/>
    <s v="AQ-449"/>
    <x v="5"/>
    <n v="5"/>
    <x v="12"/>
    <x v="14"/>
    <x v="194"/>
    <n v="4191"/>
    <n v="157"/>
    <n v="442"/>
    <n v="111"/>
    <n v="710"/>
    <n v="3481"/>
    <n v="3"/>
    <x v="2"/>
    <x v="1"/>
    <x v="2"/>
  </r>
  <r>
    <d v="2017-03-12T00:00:00"/>
    <s v="AQ-403"/>
    <x v="6"/>
    <n v="15"/>
    <x v="13"/>
    <x v="0"/>
    <x v="195"/>
    <n v="4133"/>
    <n v="178"/>
    <n v="488"/>
    <n v="166"/>
    <n v="832"/>
    <n v="3301"/>
    <n v="5"/>
    <x v="3"/>
    <x v="11"/>
    <x v="0"/>
  </r>
  <r>
    <d v="2017-05-27T00:00:00"/>
    <s v="AQ-864"/>
    <x v="0"/>
    <n v="20"/>
    <x v="0"/>
    <x v="1"/>
    <x v="196"/>
    <n v="3719"/>
    <n v="166"/>
    <n v="370"/>
    <n v="134"/>
    <n v="670"/>
    <n v="3049"/>
    <n v="5"/>
    <x v="4"/>
    <x v="5"/>
    <x v="0"/>
  </r>
  <r>
    <d v="2018-04-10T00:00:00"/>
    <s v="AQ-906"/>
    <x v="1"/>
    <n v="16"/>
    <x v="1"/>
    <x v="2"/>
    <x v="197"/>
    <n v="1399"/>
    <n v="65"/>
    <n v="493"/>
    <n v="93"/>
    <n v="651"/>
    <n v="748"/>
    <n v="7"/>
    <x v="5"/>
    <x v="0"/>
    <x v="2"/>
  </r>
  <r>
    <d v="2019-02-14T00:00:00"/>
    <s v="AQ-713"/>
    <x v="2"/>
    <n v="27"/>
    <x v="2"/>
    <x v="3"/>
    <x v="198"/>
    <n v="2087"/>
    <n v="73"/>
    <n v="415"/>
    <n v="169"/>
    <n v="657"/>
    <n v="1430"/>
    <n v="4"/>
    <x v="6"/>
    <x v="8"/>
    <x v="1"/>
  </r>
  <r>
    <d v="2017-10-06T00:00:00"/>
    <s v="AQ-578"/>
    <x v="3"/>
    <n v="11"/>
    <x v="3"/>
    <x v="4"/>
    <x v="199"/>
    <n v="3232"/>
    <n v="73"/>
    <n v="353"/>
    <n v="63"/>
    <n v="489"/>
    <n v="2743"/>
    <n v="4"/>
    <x v="7"/>
    <x v="10"/>
    <x v="0"/>
  </r>
  <r>
    <d v="2018-02-05T00:00:00"/>
    <s v="AQ-290"/>
    <x v="4"/>
    <n v="14"/>
    <x v="4"/>
    <x v="5"/>
    <x v="200"/>
    <n v="1117"/>
    <n v="129"/>
    <n v="482"/>
    <n v="124"/>
    <n v="735"/>
    <n v="382"/>
    <n v="7"/>
    <x v="0"/>
    <x v="8"/>
    <x v="2"/>
  </r>
  <r>
    <d v="2018-03-16T00:00:00"/>
    <s v="AQ-754"/>
    <x v="5"/>
    <n v="6"/>
    <x v="5"/>
    <x v="6"/>
    <x v="201"/>
    <n v="3212"/>
    <n v="87"/>
    <n v="477"/>
    <n v="133"/>
    <n v="697"/>
    <n v="2515"/>
    <n v="5"/>
    <x v="1"/>
    <x v="11"/>
    <x v="2"/>
  </r>
  <r>
    <d v="2018-06-09T00:00:00"/>
    <s v="AQ-861"/>
    <x v="6"/>
    <n v="9"/>
    <x v="6"/>
    <x v="7"/>
    <x v="202"/>
    <n v="3296"/>
    <n v="151"/>
    <n v="425"/>
    <n v="131"/>
    <n v="707"/>
    <n v="2589"/>
    <n v="4"/>
    <x v="2"/>
    <x v="6"/>
    <x v="2"/>
  </r>
  <r>
    <d v="2017-01-29T00:00:00"/>
    <s v="AQ-619"/>
    <x v="0"/>
    <n v="27"/>
    <x v="7"/>
    <x v="8"/>
    <x v="203"/>
    <n v="4975"/>
    <n v="150"/>
    <n v="336"/>
    <n v="159"/>
    <n v="645"/>
    <n v="4330"/>
    <n v="6"/>
    <x v="3"/>
    <x v="1"/>
    <x v="0"/>
  </r>
  <r>
    <d v="2018-03-27T00:00:00"/>
    <s v="AQ-632"/>
    <x v="1"/>
    <n v="5"/>
    <x v="8"/>
    <x v="9"/>
    <x v="204"/>
    <n v="2227"/>
    <n v="66"/>
    <n v="352"/>
    <n v="193"/>
    <n v="611"/>
    <n v="1616"/>
    <n v="6"/>
    <x v="4"/>
    <x v="11"/>
    <x v="2"/>
  </r>
  <r>
    <d v="2018-10-14T00:00:00"/>
    <s v="AQ-948"/>
    <x v="2"/>
    <n v="8"/>
    <x v="9"/>
    <x v="10"/>
    <x v="205"/>
    <n v="1408"/>
    <n v="64"/>
    <n v="415"/>
    <n v="77"/>
    <n v="556"/>
    <n v="852"/>
    <n v="10"/>
    <x v="5"/>
    <x v="10"/>
    <x v="2"/>
  </r>
  <r>
    <d v="2018-06-23T00:00:00"/>
    <s v="AQ-347"/>
    <x v="3"/>
    <n v="22"/>
    <x v="10"/>
    <x v="11"/>
    <x v="206"/>
    <n v="3373"/>
    <n v="86"/>
    <n v="496"/>
    <n v="126"/>
    <n v="708"/>
    <n v="2665"/>
    <n v="10"/>
    <x v="6"/>
    <x v="6"/>
    <x v="2"/>
  </r>
  <r>
    <d v="2018-05-08T00:00:00"/>
    <s v="AQ-553"/>
    <x v="4"/>
    <n v="16"/>
    <x v="11"/>
    <x v="12"/>
    <x v="207"/>
    <n v="3780"/>
    <n v="117"/>
    <n v="429"/>
    <n v="83"/>
    <n v="629"/>
    <n v="3151"/>
    <n v="8"/>
    <x v="7"/>
    <x v="5"/>
    <x v="2"/>
  </r>
  <r>
    <d v="2017-09-04T00:00:00"/>
    <s v="AQ-766"/>
    <x v="5"/>
    <n v="16"/>
    <x v="12"/>
    <x v="13"/>
    <x v="208"/>
    <n v="3554"/>
    <n v="51"/>
    <n v="355"/>
    <n v="81"/>
    <n v="487"/>
    <n v="3067"/>
    <n v="3"/>
    <x v="0"/>
    <x v="4"/>
    <x v="0"/>
  </r>
  <r>
    <d v="2017-07-28T00:00:00"/>
    <s v="AQ-897"/>
    <x v="6"/>
    <n v="21"/>
    <x v="13"/>
    <x v="14"/>
    <x v="209"/>
    <n v="3759"/>
    <n v="87"/>
    <n v="382"/>
    <n v="78"/>
    <n v="547"/>
    <n v="3212"/>
    <n v="9"/>
    <x v="1"/>
    <x v="7"/>
    <x v="0"/>
  </r>
  <r>
    <d v="2018-03-12T00:00:00"/>
    <s v="AQ-416"/>
    <x v="0"/>
    <n v="25"/>
    <x v="0"/>
    <x v="0"/>
    <x v="0"/>
    <n v="1476"/>
    <n v="123"/>
    <n v="498"/>
    <n v="81"/>
    <n v="702"/>
    <n v="774"/>
    <n v="2"/>
    <x v="2"/>
    <x v="11"/>
    <x v="2"/>
  </r>
  <r>
    <d v="2017-02-15T00:00:00"/>
    <s v="AQ-583"/>
    <x v="1"/>
    <n v="12"/>
    <x v="1"/>
    <x v="1"/>
    <x v="1"/>
    <n v="1583"/>
    <n v="76"/>
    <n v="340"/>
    <n v="106"/>
    <n v="522"/>
    <n v="1061"/>
    <n v="1"/>
    <x v="3"/>
    <x v="8"/>
    <x v="0"/>
  </r>
  <r>
    <d v="2018-11-03T00:00:00"/>
    <s v="AQ-384"/>
    <x v="2"/>
    <n v="5"/>
    <x v="2"/>
    <x v="2"/>
    <x v="2"/>
    <n v="4286"/>
    <n v="78"/>
    <n v="360"/>
    <n v="93"/>
    <n v="531"/>
    <n v="3755"/>
    <n v="6"/>
    <x v="4"/>
    <x v="3"/>
    <x v="2"/>
  </r>
  <r>
    <d v="2018-05-03T00:00:00"/>
    <s v="AQ-274"/>
    <x v="3"/>
    <n v="15"/>
    <x v="3"/>
    <x v="3"/>
    <x v="3"/>
    <n v="2311"/>
    <n v="124"/>
    <n v="334"/>
    <n v="179"/>
    <n v="637"/>
    <n v="1674"/>
    <n v="5"/>
    <x v="5"/>
    <x v="5"/>
    <x v="2"/>
  </r>
  <r>
    <d v="2018-07-26T00:00:00"/>
    <s v="AQ-686"/>
    <x v="4"/>
    <n v="20"/>
    <x v="4"/>
    <x v="4"/>
    <x v="4"/>
    <n v="4087"/>
    <n v="63"/>
    <n v="469"/>
    <n v="193"/>
    <n v="725"/>
    <n v="3362"/>
    <n v="4"/>
    <x v="6"/>
    <x v="7"/>
    <x v="2"/>
  </r>
  <r>
    <d v="2018-10-03T00:00:00"/>
    <s v="AQ-515"/>
    <x v="5"/>
    <n v="10"/>
    <x v="5"/>
    <x v="5"/>
    <x v="5"/>
    <n v="3192"/>
    <n v="79"/>
    <n v="328"/>
    <n v="86"/>
    <n v="493"/>
    <n v="2699"/>
    <n v="10"/>
    <x v="7"/>
    <x v="10"/>
    <x v="2"/>
  </r>
  <r>
    <d v="2017-06-27T00:00:00"/>
    <s v="AQ-203"/>
    <x v="6"/>
    <n v="14"/>
    <x v="6"/>
    <x v="6"/>
    <x v="6"/>
    <n v="1319"/>
    <n v="152"/>
    <n v="350"/>
    <n v="195"/>
    <n v="697"/>
    <n v="622"/>
    <n v="5"/>
    <x v="0"/>
    <x v="6"/>
    <x v="0"/>
  </r>
  <r>
    <d v="2018-07-21T00:00:00"/>
    <s v="AQ-134"/>
    <x v="0"/>
    <n v="2"/>
    <x v="7"/>
    <x v="7"/>
    <x v="7"/>
    <n v="2000"/>
    <n v="80"/>
    <n v="421"/>
    <n v="79"/>
    <n v="580"/>
    <n v="1420"/>
    <n v="8"/>
    <x v="1"/>
    <x v="7"/>
    <x v="2"/>
  </r>
  <r>
    <d v="2017-07-30T00:00:00"/>
    <s v="AQ-737"/>
    <x v="1"/>
    <n v="21"/>
    <x v="8"/>
    <x v="8"/>
    <x v="8"/>
    <n v="4883"/>
    <n v="192"/>
    <n v="321"/>
    <n v="196"/>
    <n v="709"/>
    <n v="4174"/>
    <n v="7"/>
    <x v="2"/>
    <x v="7"/>
    <x v="0"/>
  </r>
  <r>
    <d v="2018-01-10T00:00:00"/>
    <s v="AQ-142"/>
    <x v="2"/>
    <n v="24"/>
    <x v="9"/>
    <x v="9"/>
    <x v="9"/>
    <n v="3076"/>
    <n v="146"/>
    <n v="411"/>
    <n v="196"/>
    <n v="753"/>
    <n v="2323"/>
    <n v="5"/>
    <x v="3"/>
    <x v="1"/>
    <x v="2"/>
  </r>
  <r>
    <d v="2017-09-06T00:00:00"/>
    <s v="AQ-629"/>
    <x v="3"/>
    <n v="18"/>
    <x v="10"/>
    <x v="10"/>
    <x v="10"/>
    <n v="1650"/>
    <n v="111"/>
    <n v="443"/>
    <n v="101"/>
    <n v="655"/>
    <n v="995"/>
    <n v="2"/>
    <x v="4"/>
    <x v="4"/>
    <x v="0"/>
  </r>
  <r>
    <d v="2018-01-29T00:00:00"/>
    <s v="AQ-263"/>
    <x v="4"/>
    <n v="7"/>
    <x v="11"/>
    <x v="11"/>
    <x v="11"/>
    <n v="1078"/>
    <n v="113"/>
    <n v="398"/>
    <n v="185"/>
    <n v="696"/>
    <n v="382"/>
    <n v="6"/>
    <x v="5"/>
    <x v="1"/>
    <x v="2"/>
  </r>
  <r>
    <d v="2017-06-27T00:00:00"/>
    <s v="AQ-852"/>
    <x v="5"/>
    <n v="7"/>
    <x v="12"/>
    <x v="12"/>
    <x v="12"/>
    <n v="1536"/>
    <n v="70"/>
    <n v="470"/>
    <n v="135"/>
    <n v="675"/>
    <n v="861"/>
    <n v="5"/>
    <x v="6"/>
    <x v="6"/>
    <x v="0"/>
  </r>
  <r>
    <d v="2017-01-19T00:00:00"/>
    <s v="AQ-857"/>
    <x v="6"/>
    <n v="23"/>
    <x v="13"/>
    <x v="13"/>
    <x v="13"/>
    <n v="2956"/>
    <n v="115"/>
    <n v="363"/>
    <n v="111"/>
    <n v="589"/>
    <n v="2367"/>
    <n v="8"/>
    <x v="7"/>
    <x v="1"/>
    <x v="0"/>
  </r>
  <r>
    <d v="2018-02-01T00:00:00"/>
    <s v="AQ-988"/>
    <x v="0"/>
    <n v="6"/>
    <x v="0"/>
    <x v="14"/>
    <x v="14"/>
    <n v="1987"/>
    <n v="80"/>
    <n v="483"/>
    <n v="186"/>
    <n v="749"/>
    <n v="1238"/>
    <n v="10"/>
    <x v="0"/>
    <x v="8"/>
    <x v="2"/>
  </r>
  <r>
    <d v="2017-02-19T00:00:00"/>
    <s v="AQ-509"/>
    <x v="1"/>
    <n v="18"/>
    <x v="1"/>
    <x v="0"/>
    <x v="15"/>
    <n v="1564"/>
    <n v="108"/>
    <n v="448"/>
    <n v="151"/>
    <n v="707"/>
    <n v="857"/>
    <n v="4"/>
    <x v="1"/>
    <x v="8"/>
    <x v="0"/>
  </r>
  <r>
    <d v="2017-04-02T00:00:00"/>
    <s v="AQ-724"/>
    <x v="2"/>
    <n v="20"/>
    <x v="2"/>
    <x v="1"/>
    <x v="16"/>
    <n v="2702"/>
    <n v="149"/>
    <n v="364"/>
    <n v="67"/>
    <n v="580"/>
    <n v="2122"/>
    <n v="6"/>
    <x v="2"/>
    <x v="0"/>
    <x v="0"/>
  </r>
  <r>
    <d v="2018-08-10T00:00:00"/>
    <s v="AQ-424"/>
    <x v="3"/>
    <n v="13"/>
    <x v="3"/>
    <x v="2"/>
    <x v="17"/>
    <n v="4384"/>
    <n v="186"/>
    <n v="446"/>
    <n v="197"/>
    <n v="829"/>
    <n v="3555"/>
    <n v="9"/>
    <x v="3"/>
    <x v="9"/>
    <x v="2"/>
  </r>
  <r>
    <d v="2017-09-02T00:00:00"/>
    <s v="AQ-709"/>
    <x v="4"/>
    <n v="30"/>
    <x v="4"/>
    <x v="3"/>
    <x v="18"/>
    <n v="3942"/>
    <n v="83"/>
    <n v="327"/>
    <n v="160"/>
    <n v="570"/>
    <n v="3372"/>
    <n v="9"/>
    <x v="4"/>
    <x v="4"/>
    <x v="0"/>
  </r>
  <r>
    <d v="2017-03-08T00:00:00"/>
    <s v="AQ-652"/>
    <x v="5"/>
    <n v="12"/>
    <x v="5"/>
    <x v="4"/>
    <x v="19"/>
    <n v="1310"/>
    <n v="196"/>
    <n v="411"/>
    <n v="135"/>
    <n v="742"/>
    <n v="568"/>
    <n v="9"/>
    <x v="5"/>
    <x v="11"/>
    <x v="0"/>
  </r>
  <r>
    <d v="2017-04-25T00:00:00"/>
    <s v="AQ-958"/>
    <x v="6"/>
    <n v="24"/>
    <x v="6"/>
    <x v="5"/>
    <x v="20"/>
    <n v="1559"/>
    <n v="148"/>
    <n v="301"/>
    <n v="50"/>
    <n v="499"/>
    <n v="1060"/>
    <n v="5"/>
    <x v="6"/>
    <x v="0"/>
    <x v="0"/>
  </r>
  <r>
    <d v="2019-02-08T00:00:00"/>
    <s v="AQ-239"/>
    <x v="0"/>
    <n v="26"/>
    <x v="7"/>
    <x v="6"/>
    <x v="21"/>
    <n v="4397"/>
    <n v="64"/>
    <n v="437"/>
    <n v="133"/>
    <n v="634"/>
    <n v="3763"/>
    <n v="8"/>
    <x v="7"/>
    <x v="8"/>
    <x v="1"/>
  </r>
  <r>
    <d v="2017-10-29T00:00:00"/>
    <s v="AQ-847"/>
    <x v="1"/>
    <n v="17"/>
    <x v="8"/>
    <x v="7"/>
    <x v="22"/>
    <n v="3370"/>
    <n v="189"/>
    <n v="446"/>
    <n v="65"/>
    <n v="700"/>
    <n v="2670"/>
    <n v="6"/>
    <x v="0"/>
    <x v="10"/>
    <x v="0"/>
  </r>
  <r>
    <d v="2018-01-22T00:00:00"/>
    <s v="AQ-688"/>
    <x v="2"/>
    <n v="25"/>
    <x v="9"/>
    <x v="8"/>
    <x v="23"/>
    <n v="4498"/>
    <n v="101"/>
    <n v="378"/>
    <n v="177"/>
    <n v="656"/>
    <n v="3842"/>
    <n v="8"/>
    <x v="1"/>
    <x v="1"/>
    <x v="2"/>
  </r>
  <r>
    <d v="2018-12-29T00:00:00"/>
    <s v="AQ-991"/>
    <x v="3"/>
    <n v="25"/>
    <x v="10"/>
    <x v="9"/>
    <x v="24"/>
    <n v="1621"/>
    <n v="101"/>
    <n v="472"/>
    <n v="148"/>
    <n v="721"/>
    <n v="900"/>
    <n v="7"/>
    <x v="2"/>
    <x v="2"/>
    <x v="2"/>
  </r>
  <r>
    <d v="2017-04-16T00:00:00"/>
    <s v="AQ-629"/>
    <x v="4"/>
    <n v="7"/>
    <x v="11"/>
    <x v="10"/>
    <x v="25"/>
    <n v="4414"/>
    <n v="68"/>
    <n v="430"/>
    <n v="59"/>
    <n v="557"/>
    <n v="3857"/>
    <n v="9"/>
    <x v="3"/>
    <x v="0"/>
    <x v="0"/>
  </r>
  <r>
    <d v="2017-02-12T00:00:00"/>
    <s v="AQ-710"/>
    <x v="5"/>
    <n v="15"/>
    <x v="12"/>
    <x v="11"/>
    <x v="26"/>
    <n v="4844"/>
    <n v="197"/>
    <n v="410"/>
    <n v="98"/>
    <n v="705"/>
    <n v="4139"/>
    <n v="5"/>
    <x v="4"/>
    <x v="8"/>
    <x v="0"/>
  </r>
  <r>
    <d v="2018-02-21T00:00:00"/>
    <s v="AQ-299"/>
    <x v="6"/>
    <n v="17"/>
    <x v="13"/>
    <x v="12"/>
    <x v="27"/>
    <n v="2270"/>
    <n v="153"/>
    <n v="500"/>
    <n v="75"/>
    <n v="728"/>
    <n v="1542"/>
    <n v="4"/>
    <x v="5"/>
    <x v="8"/>
    <x v="2"/>
  </r>
  <r>
    <d v="2017-11-29T00:00:00"/>
    <s v="AQ-715"/>
    <x v="0"/>
    <n v="21"/>
    <x v="0"/>
    <x v="13"/>
    <x v="28"/>
    <n v="3318"/>
    <n v="85"/>
    <n v="448"/>
    <n v="126"/>
    <n v="659"/>
    <n v="2659"/>
    <n v="3"/>
    <x v="6"/>
    <x v="3"/>
    <x v="0"/>
  </r>
  <r>
    <d v="2017-05-10T00:00:00"/>
    <s v="AQ-163"/>
    <x v="1"/>
    <n v="24"/>
    <x v="1"/>
    <x v="14"/>
    <x v="29"/>
    <n v="2015"/>
    <n v="158"/>
    <n v="479"/>
    <n v="173"/>
    <n v="810"/>
    <n v="1205"/>
    <n v="2"/>
    <x v="7"/>
    <x v="5"/>
    <x v="0"/>
  </r>
  <r>
    <d v="2017-03-19T00:00:00"/>
    <s v="AQ-262"/>
    <x v="2"/>
    <n v="18"/>
    <x v="2"/>
    <x v="0"/>
    <x v="30"/>
    <n v="4249"/>
    <n v="82"/>
    <n v="448"/>
    <n v="50"/>
    <n v="580"/>
    <n v="3669"/>
    <n v="2"/>
    <x v="0"/>
    <x v="11"/>
    <x v="0"/>
  </r>
  <r>
    <d v="2017-03-30T00:00:00"/>
    <s v="AQ-577"/>
    <x v="3"/>
    <n v="6"/>
    <x v="3"/>
    <x v="1"/>
    <x v="31"/>
    <n v="2583"/>
    <n v="61"/>
    <n v="387"/>
    <n v="126"/>
    <n v="574"/>
    <n v="2009"/>
    <n v="6"/>
    <x v="1"/>
    <x v="11"/>
    <x v="0"/>
  </r>
  <r>
    <d v="2017-12-13T00:00:00"/>
    <s v="AQ-704"/>
    <x v="4"/>
    <n v="1"/>
    <x v="4"/>
    <x v="2"/>
    <x v="32"/>
    <n v="4020"/>
    <n v="100"/>
    <n v="321"/>
    <n v="137"/>
    <n v="558"/>
    <n v="3462"/>
    <n v="7"/>
    <x v="2"/>
    <x v="2"/>
    <x v="0"/>
  </r>
  <r>
    <d v="2018-01-08T00:00:00"/>
    <s v="AQ-925"/>
    <x v="5"/>
    <n v="15"/>
    <x v="5"/>
    <x v="3"/>
    <x v="33"/>
    <n v="4031"/>
    <n v="171"/>
    <n v="358"/>
    <n v="107"/>
    <n v="636"/>
    <n v="3395"/>
    <n v="9"/>
    <x v="3"/>
    <x v="1"/>
    <x v="2"/>
  </r>
  <r>
    <d v="2018-01-09T00:00:00"/>
    <s v="AQ-116"/>
    <x v="6"/>
    <n v="7"/>
    <x v="6"/>
    <x v="4"/>
    <x v="34"/>
    <n v="1291"/>
    <n v="108"/>
    <n v="408"/>
    <n v="89"/>
    <n v="605"/>
    <n v="686"/>
    <n v="3"/>
    <x v="4"/>
    <x v="1"/>
    <x v="2"/>
  </r>
  <r>
    <d v="2018-04-07T00:00:00"/>
    <s v="AQ-589"/>
    <x v="0"/>
    <n v="2"/>
    <x v="7"/>
    <x v="5"/>
    <x v="35"/>
    <n v="1837"/>
    <n v="147"/>
    <n v="325"/>
    <n v="86"/>
    <n v="558"/>
    <n v="1279"/>
    <n v="7"/>
    <x v="5"/>
    <x v="0"/>
    <x v="2"/>
  </r>
  <r>
    <d v="2019-02-10T00:00:00"/>
    <s v="AQ-189"/>
    <x v="1"/>
    <n v="20"/>
    <x v="8"/>
    <x v="6"/>
    <x v="36"/>
    <n v="4415"/>
    <n v="193"/>
    <n v="472"/>
    <n v="64"/>
    <n v="729"/>
    <n v="3686"/>
    <n v="4"/>
    <x v="6"/>
    <x v="8"/>
    <x v="1"/>
  </r>
  <r>
    <d v="2018-03-30T00:00:00"/>
    <s v="AQ-166"/>
    <x v="2"/>
    <n v="11"/>
    <x v="9"/>
    <x v="7"/>
    <x v="37"/>
    <n v="1419"/>
    <n v="72"/>
    <n v="402"/>
    <n v="102"/>
    <n v="576"/>
    <n v="843"/>
    <n v="9"/>
    <x v="7"/>
    <x v="11"/>
    <x v="2"/>
  </r>
  <r>
    <d v="2017-03-26T00:00:00"/>
    <s v="AQ-854"/>
    <x v="3"/>
    <n v="26"/>
    <x v="10"/>
    <x v="8"/>
    <x v="38"/>
    <n v="4345"/>
    <n v="168"/>
    <n v="334"/>
    <n v="166"/>
    <n v="668"/>
    <n v="3677"/>
    <n v="3"/>
    <x v="0"/>
    <x v="11"/>
    <x v="0"/>
  </r>
  <r>
    <d v="2018-05-27T00:00:00"/>
    <s v="AQ-387"/>
    <x v="4"/>
    <n v="29"/>
    <x v="11"/>
    <x v="9"/>
    <x v="39"/>
    <n v="2153"/>
    <n v="69"/>
    <n v="379"/>
    <n v="189"/>
    <n v="637"/>
    <n v="1516"/>
    <n v="9"/>
    <x v="1"/>
    <x v="5"/>
    <x v="2"/>
  </r>
  <r>
    <d v="2018-03-18T00:00:00"/>
    <s v="AQ-955"/>
    <x v="5"/>
    <n v="16"/>
    <x v="12"/>
    <x v="10"/>
    <x v="40"/>
    <n v="4056"/>
    <n v="105"/>
    <n v="457"/>
    <n v="90"/>
    <n v="652"/>
    <n v="3404"/>
    <n v="10"/>
    <x v="2"/>
    <x v="11"/>
    <x v="2"/>
  </r>
  <r>
    <d v="2018-01-30T00:00:00"/>
    <s v="AQ-415"/>
    <x v="6"/>
    <n v="6"/>
    <x v="13"/>
    <x v="11"/>
    <x v="41"/>
    <n v="3471"/>
    <n v="132"/>
    <n v="320"/>
    <n v="179"/>
    <n v="631"/>
    <n v="2840"/>
    <n v="7"/>
    <x v="3"/>
    <x v="1"/>
    <x v="2"/>
  </r>
  <r>
    <d v="2019-02-26T00:00:00"/>
    <s v="AQ-421"/>
    <x v="0"/>
    <n v="20"/>
    <x v="0"/>
    <x v="12"/>
    <x v="42"/>
    <n v="3873"/>
    <n v="56"/>
    <n v="495"/>
    <n v="175"/>
    <n v="726"/>
    <n v="3147"/>
    <n v="1"/>
    <x v="4"/>
    <x v="8"/>
    <x v="1"/>
  </r>
  <r>
    <d v="2018-02-21T00:00:00"/>
    <s v="AQ-687"/>
    <x v="1"/>
    <n v="1"/>
    <x v="1"/>
    <x v="13"/>
    <x v="43"/>
    <n v="1702"/>
    <n v="198"/>
    <n v="312"/>
    <n v="191"/>
    <n v="701"/>
    <n v="1001"/>
    <n v="9"/>
    <x v="5"/>
    <x v="8"/>
    <x v="2"/>
  </r>
  <r>
    <d v="2018-12-21T00:00:00"/>
    <s v="AQ-128"/>
    <x v="2"/>
    <n v="26"/>
    <x v="2"/>
    <x v="14"/>
    <x v="44"/>
    <n v="4415"/>
    <n v="50"/>
    <n v="376"/>
    <n v="53"/>
    <n v="479"/>
    <n v="3936"/>
    <n v="7"/>
    <x v="6"/>
    <x v="2"/>
    <x v="2"/>
  </r>
  <r>
    <d v="2017-04-13T00:00:00"/>
    <s v="AQ-261"/>
    <x v="3"/>
    <n v="26"/>
    <x v="3"/>
    <x v="0"/>
    <x v="45"/>
    <n v="2520"/>
    <n v="99"/>
    <n v="320"/>
    <n v="106"/>
    <n v="525"/>
    <n v="1995"/>
    <n v="4"/>
    <x v="7"/>
    <x v="0"/>
    <x v="0"/>
  </r>
  <r>
    <d v="2017-12-23T00:00:00"/>
    <s v="AQ-588"/>
    <x v="4"/>
    <n v="30"/>
    <x v="4"/>
    <x v="1"/>
    <x v="46"/>
    <n v="1904"/>
    <n v="189"/>
    <n v="454"/>
    <n v="108"/>
    <n v="751"/>
    <n v="1153"/>
    <n v="8"/>
    <x v="0"/>
    <x v="2"/>
    <x v="0"/>
  </r>
  <r>
    <d v="2018-08-06T00:00:00"/>
    <s v="AQ-883"/>
    <x v="5"/>
    <n v="9"/>
    <x v="5"/>
    <x v="2"/>
    <x v="47"/>
    <n v="2218"/>
    <n v="130"/>
    <n v="500"/>
    <n v="89"/>
    <n v="719"/>
    <n v="1499"/>
    <n v="1"/>
    <x v="1"/>
    <x v="9"/>
    <x v="2"/>
  </r>
  <r>
    <d v="2018-02-06T00:00:00"/>
    <s v="AQ-200"/>
    <x v="6"/>
    <n v="24"/>
    <x v="6"/>
    <x v="3"/>
    <x v="48"/>
    <n v="1909"/>
    <n v="163"/>
    <n v="460"/>
    <n v="85"/>
    <n v="708"/>
    <n v="1201"/>
    <n v="4"/>
    <x v="2"/>
    <x v="8"/>
    <x v="2"/>
  </r>
  <r>
    <d v="2018-11-17T00:00:00"/>
    <s v="AQ-125"/>
    <x v="0"/>
    <n v="25"/>
    <x v="7"/>
    <x v="4"/>
    <x v="49"/>
    <n v="4383"/>
    <n v="58"/>
    <n v="316"/>
    <n v="105"/>
    <n v="479"/>
    <n v="3904"/>
    <n v="3"/>
    <x v="3"/>
    <x v="3"/>
    <x v="2"/>
  </r>
  <r>
    <d v="2018-11-21T00:00:00"/>
    <s v="AQ-280"/>
    <x v="1"/>
    <n v="28"/>
    <x v="8"/>
    <x v="5"/>
    <x v="50"/>
    <n v="3618"/>
    <n v="146"/>
    <n v="318"/>
    <n v="190"/>
    <n v="654"/>
    <n v="2964"/>
    <n v="1"/>
    <x v="4"/>
    <x v="3"/>
    <x v="2"/>
  </r>
  <r>
    <d v="2017-05-14T00:00:00"/>
    <s v="AQ-754"/>
    <x v="2"/>
    <n v="23"/>
    <x v="9"/>
    <x v="6"/>
    <x v="51"/>
    <n v="3879"/>
    <n v="104"/>
    <n v="413"/>
    <n v="67"/>
    <n v="584"/>
    <n v="3295"/>
    <n v="8"/>
    <x v="5"/>
    <x v="5"/>
    <x v="0"/>
  </r>
  <r>
    <d v="2018-12-07T00:00:00"/>
    <s v="AQ-706"/>
    <x v="3"/>
    <n v="19"/>
    <x v="10"/>
    <x v="7"/>
    <x v="52"/>
    <n v="1561"/>
    <n v="138"/>
    <n v="360"/>
    <n v="107"/>
    <n v="605"/>
    <n v="956"/>
    <n v="7"/>
    <x v="6"/>
    <x v="2"/>
    <x v="2"/>
  </r>
  <r>
    <d v="2017-10-05T00:00:00"/>
    <s v="AQ-352"/>
    <x v="4"/>
    <n v="26"/>
    <x v="11"/>
    <x v="8"/>
    <x v="53"/>
    <n v="4197"/>
    <n v="84"/>
    <n v="450"/>
    <n v="166"/>
    <n v="700"/>
    <n v="3497"/>
    <n v="5"/>
    <x v="7"/>
    <x v="10"/>
    <x v="0"/>
  </r>
  <r>
    <d v="2017-12-30T00:00:00"/>
    <s v="AQ-773"/>
    <x v="5"/>
    <n v="19"/>
    <x v="12"/>
    <x v="9"/>
    <x v="54"/>
    <n v="3525"/>
    <n v="72"/>
    <n v="319"/>
    <n v="77"/>
    <n v="468"/>
    <n v="3057"/>
    <n v="7"/>
    <x v="0"/>
    <x v="2"/>
    <x v="0"/>
  </r>
  <r>
    <d v="2018-12-13T00:00:00"/>
    <s v="AQ-708"/>
    <x v="6"/>
    <n v="17"/>
    <x v="13"/>
    <x v="10"/>
    <x v="55"/>
    <n v="2493"/>
    <n v="66"/>
    <n v="434"/>
    <n v="193"/>
    <n v="693"/>
    <n v="1800"/>
    <n v="8"/>
    <x v="1"/>
    <x v="2"/>
    <x v="2"/>
  </r>
  <r>
    <d v="2018-06-02T00:00:00"/>
    <s v="AQ-176"/>
    <x v="0"/>
    <n v="29"/>
    <x v="0"/>
    <x v="11"/>
    <x v="56"/>
    <n v="4012"/>
    <n v="167"/>
    <n v="311"/>
    <n v="163"/>
    <n v="641"/>
    <n v="3371"/>
    <n v="1"/>
    <x v="2"/>
    <x v="6"/>
    <x v="2"/>
  </r>
  <r>
    <d v="2018-10-01T00:00:00"/>
    <s v="AQ-787"/>
    <x v="1"/>
    <n v="4"/>
    <x v="1"/>
    <x v="12"/>
    <x v="57"/>
    <n v="2939"/>
    <n v="64"/>
    <n v="417"/>
    <n v="175"/>
    <n v="656"/>
    <n v="2283"/>
    <n v="4"/>
    <x v="3"/>
    <x v="10"/>
    <x v="2"/>
  </r>
  <r>
    <d v="2018-11-30T00:00:00"/>
    <s v="AQ-962"/>
    <x v="2"/>
    <n v="10"/>
    <x v="2"/>
    <x v="13"/>
    <x v="58"/>
    <n v="3245"/>
    <n v="68"/>
    <n v="399"/>
    <n v="118"/>
    <n v="585"/>
    <n v="2660"/>
    <n v="8"/>
    <x v="4"/>
    <x v="3"/>
    <x v="2"/>
  </r>
  <r>
    <d v="2017-11-07T00:00:00"/>
    <s v="AQ-738"/>
    <x v="3"/>
    <n v="5"/>
    <x v="3"/>
    <x v="14"/>
    <x v="59"/>
    <n v="1135"/>
    <n v="103"/>
    <n v="406"/>
    <n v="129"/>
    <n v="638"/>
    <n v="497"/>
    <n v="4"/>
    <x v="5"/>
    <x v="3"/>
    <x v="0"/>
  </r>
  <r>
    <d v="2017-11-20T00:00:00"/>
    <s v="AQ-307"/>
    <x v="4"/>
    <n v="4"/>
    <x v="4"/>
    <x v="0"/>
    <x v="60"/>
    <n v="3867"/>
    <n v="153"/>
    <n v="397"/>
    <n v="119"/>
    <n v="669"/>
    <n v="3198"/>
    <n v="10"/>
    <x v="6"/>
    <x v="3"/>
    <x v="0"/>
  </r>
  <r>
    <d v="2017-05-21T00:00:00"/>
    <s v="AQ-841"/>
    <x v="5"/>
    <n v="30"/>
    <x v="5"/>
    <x v="1"/>
    <x v="61"/>
    <n v="1063"/>
    <n v="186"/>
    <n v="317"/>
    <n v="113"/>
    <n v="616"/>
    <n v="447"/>
    <n v="3"/>
    <x v="7"/>
    <x v="5"/>
    <x v="0"/>
  </r>
  <r>
    <d v="2018-06-09T00:00:00"/>
    <s v="AQ-189"/>
    <x v="6"/>
    <n v="18"/>
    <x v="6"/>
    <x v="2"/>
    <x v="62"/>
    <n v="1482"/>
    <n v="109"/>
    <n v="330"/>
    <n v="94"/>
    <n v="533"/>
    <n v="949"/>
    <n v="1"/>
    <x v="0"/>
    <x v="6"/>
    <x v="2"/>
  </r>
  <r>
    <d v="2018-05-13T00:00:00"/>
    <s v="AQ-701"/>
    <x v="0"/>
    <n v="30"/>
    <x v="7"/>
    <x v="3"/>
    <x v="63"/>
    <n v="1043"/>
    <n v="125"/>
    <n v="391"/>
    <n v="164"/>
    <n v="680"/>
    <n v="363"/>
    <n v="8"/>
    <x v="1"/>
    <x v="5"/>
    <x v="2"/>
  </r>
  <r>
    <d v="2018-07-09T00:00:00"/>
    <s v="AQ-852"/>
    <x v="1"/>
    <n v="13"/>
    <x v="8"/>
    <x v="4"/>
    <x v="64"/>
    <n v="4416"/>
    <n v="175"/>
    <n v="490"/>
    <n v="196"/>
    <n v="861"/>
    <n v="3555"/>
    <n v="5"/>
    <x v="2"/>
    <x v="7"/>
    <x v="2"/>
  </r>
  <r>
    <d v="2019-03-04T00:00:00"/>
    <s v="AQ-167"/>
    <x v="2"/>
    <n v="18"/>
    <x v="9"/>
    <x v="5"/>
    <x v="65"/>
    <n v="3535"/>
    <n v="192"/>
    <n v="462"/>
    <n v="193"/>
    <n v="847"/>
    <n v="2688"/>
    <n v="5"/>
    <x v="3"/>
    <x v="11"/>
    <x v="1"/>
  </r>
  <r>
    <d v="2018-07-16T00:00:00"/>
    <s v="AQ-946"/>
    <x v="3"/>
    <n v="8"/>
    <x v="10"/>
    <x v="6"/>
    <x v="66"/>
    <n v="4258"/>
    <n v="117"/>
    <n v="396"/>
    <n v="94"/>
    <n v="607"/>
    <n v="3651"/>
    <n v="5"/>
    <x v="4"/>
    <x v="7"/>
    <x v="2"/>
  </r>
  <r>
    <d v="2018-08-21T00:00:00"/>
    <s v="AQ-883"/>
    <x v="4"/>
    <n v="16"/>
    <x v="11"/>
    <x v="7"/>
    <x v="67"/>
    <n v="4100"/>
    <n v="133"/>
    <n v="363"/>
    <n v="119"/>
    <n v="615"/>
    <n v="3485"/>
    <n v="3"/>
    <x v="5"/>
    <x v="9"/>
    <x v="2"/>
  </r>
  <r>
    <d v="2019-02-06T00:00:00"/>
    <s v="AQ-265"/>
    <x v="5"/>
    <n v="5"/>
    <x v="12"/>
    <x v="8"/>
    <x v="68"/>
    <n v="4273"/>
    <n v="107"/>
    <n v="336"/>
    <n v="112"/>
    <n v="555"/>
    <n v="3718"/>
    <n v="6"/>
    <x v="6"/>
    <x v="8"/>
    <x v="1"/>
  </r>
  <r>
    <d v="2017-07-28T00:00:00"/>
    <s v="AQ-103"/>
    <x v="6"/>
    <n v="14"/>
    <x v="13"/>
    <x v="9"/>
    <x v="69"/>
    <n v="4893"/>
    <n v="95"/>
    <n v="314"/>
    <n v="117"/>
    <n v="526"/>
    <n v="4367"/>
    <n v="2"/>
    <x v="7"/>
    <x v="7"/>
    <x v="0"/>
  </r>
  <r>
    <d v="2019-02-18T00:00:00"/>
    <s v="AQ-411"/>
    <x v="0"/>
    <n v="16"/>
    <x v="0"/>
    <x v="10"/>
    <x v="70"/>
    <n v="4796"/>
    <n v="127"/>
    <n v="391"/>
    <n v="156"/>
    <n v="674"/>
    <n v="4122"/>
    <n v="10"/>
    <x v="0"/>
    <x v="8"/>
    <x v="1"/>
  </r>
  <r>
    <d v="2018-06-15T00:00:00"/>
    <s v="AQ-447"/>
    <x v="1"/>
    <n v="6"/>
    <x v="1"/>
    <x v="11"/>
    <x v="71"/>
    <n v="1930"/>
    <n v="196"/>
    <n v="371"/>
    <n v="155"/>
    <n v="722"/>
    <n v="1208"/>
    <n v="7"/>
    <x v="1"/>
    <x v="6"/>
    <x v="2"/>
  </r>
  <r>
    <d v="2017-10-04T00:00:00"/>
    <s v="AQ-845"/>
    <x v="2"/>
    <n v="16"/>
    <x v="2"/>
    <x v="12"/>
    <x v="72"/>
    <n v="1444"/>
    <n v="129"/>
    <n v="423"/>
    <n v="123"/>
    <n v="675"/>
    <n v="769"/>
    <n v="8"/>
    <x v="2"/>
    <x v="10"/>
    <x v="0"/>
  </r>
  <r>
    <d v="2017-09-12T00:00:00"/>
    <s v="AQ-251"/>
    <x v="3"/>
    <n v="28"/>
    <x v="3"/>
    <x v="13"/>
    <x v="73"/>
    <n v="1883"/>
    <n v="188"/>
    <n v="358"/>
    <n v="151"/>
    <n v="697"/>
    <n v="1186"/>
    <n v="6"/>
    <x v="3"/>
    <x v="4"/>
    <x v="0"/>
  </r>
  <r>
    <d v="2018-11-30T00:00:00"/>
    <s v="AQ-811"/>
    <x v="4"/>
    <n v="10"/>
    <x v="4"/>
    <x v="14"/>
    <x v="74"/>
    <n v="3697"/>
    <n v="136"/>
    <n v="303"/>
    <n v="76"/>
    <n v="515"/>
    <n v="3182"/>
    <n v="8"/>
    <x v="4"/>
    <x v="3"/>
    <x v="2"/>
  </r>
  <r>
    <d v="2018-12-23T00:00:00"/>
    <s v="AQ-168"/>
    <x v="5"/>
    <n v="3"/>
    <x v="5"/>
    <x v="0"/>
    <x v="75"/>
    <n v="3773"/>
    <n v="192"/>
    <n v="389"/>
    <n v="167"/>
    <n v="748"/>
    <n v="3025"/>
    <n v="1"/>
    <x v="5"/>
    <x v="2"/>
    <x v="2"/>
  </r>
  <r>
    <d v="2018-11-10T00:00:00"/>
    <s v="AQ-824"/>
    <x v="6"/>
    <n v="24"/>
    <x v="6"/>
    <x v="1"/>
    <x v="76"/>
    <n v="1377"/>
    <n v="140"/>
    <n v="416"/>
    <n v="169"/>
    <n v="725"/>
    <n v="652"/>
    <n v="2"/>
    <x v="6"/>
    <x v="3"/>
    <x v="2"/>
  </r>
  <r>
    <d v="2017-07-10T00:00:00"/>
    <s v="AQ-336"/>
    <x v="0"/>
    <n v="18"/>
    <x v="7"/>
    <x v="2"/>
    <x v="77"/>
    <n v="2839"/>
    <n v="83"/>
    <n v="382"/>
    <n v="145"/>
    <n v="610"/>
    <n v="2229"/>
    <n v="2"/>
    <x v="7"/>
    <x v="7"/>
    <x v="0"/>
  </r>
  <r>
    <d v="2018-09-15T00:00:00"/>
    <s v="AQ-174"/>
    <x v="1"/>
    <n v="16"/>
    <x v="8"/>
    <x v="3"/>
    <x v="78"/>
    <n v="1030"/>
    <n v="119"/>
    <n v="480"/>
    <n v="158"/>
    <n v="757"/>
    <n v="273"/>
    <n v="3"/>
    <x v="0"/>
    <x v="4"/>
    <x v="2"/>
  </r>
  <r>
    <d v="2017-08-24T00:00:00"/>
    <s v="AQ-741"/>
    <x v="2"/>
    <n v="6"/>
    <x v="9"/>
    <x v="4"/>
    <x v="79"/>
    <n v="3959"/>
    <n v="159"/>
    <n v="494"/>
    <n v="65"/>
    <n v="718"/>
    <n v="3241"/>
    <n v="5"/>
    <x v="1"/>
    <x v="9"/>
    <x v="0"/>
  </r>
  <r>
    <d v="2017-06-04T00:00:00"/>
    <s v="AQ-513"/>
    <x v="3"/>
    <n v="17"/>
    <x v="10"/>
    <x v="5"/>
    <x v="80"/>
    <n v="4267"/>
    <n v="76"/>
    <n v="330"/>
    <n v="191"/>
    <n v="597"/>
    <n v="3670"/>
    <n v="9"/>
    <x v="2"/>
    <x v="6"/>
    <x v="0"/>
  </r>
  <r>
    <d v="2017-01-13T00:00:00"/>
    <s v="AQ-302"/>
    <x v="4"/>
    <n v="13"/>
    <x v="11"/>
    <x v="6"/>
    <x v="81"/>
    <n v="2967"/>
    <n v="194"/>
    <n v="477"/>
    <n v="138"/>
    <n v="809"/>
    <n v="2158"/>
    <n v="7"/>
    <x v="3"/>
    <x v="1"/>
    <x v="0"/>
  </r>
  <r>
    <d v="2018-05-23T00:00:00"/>
    <s v="AQ-396"/>
    <x v="5"/>
    <n v="15"/>
    <x v="12"/>
    <x v="7"/>
    <x v="82"/>
    <n v="1899"/>
    <n v="173"/>
    <n v="355"/>
    <n v="177"/>
    <n v="705"/>
    <n v="1194"/>
    <n v="1"/>
    <x v="4"/>
    <x v="5"/>
    <x v="2"/>
  </r>
  <r>
    <d v="2018-10-12T00:00:00"/>
    <s v="AQ-112"/>
    <x v="6"/>
    <n v="5"/>
    <x v="13"/>
    <x v="8"/>
    <x v="83"/>
    <n v="1468"/>
    <n v="100"/>
    <n v="425"/>
    <n v="146"/>
    <n v="671"/>
    <n v="797"/>
    <n v="10"/>
    <x v="5"/>
    <x v="10"/>
    <x v="2"/>
  </r>
  <r>
    <d v="2017-06-09T00:00:00"/>
    <s v="AQ-134"/>
    <x v="0"/>
    <n v="10"/>
    <x v="0"/>
    <x v="9"/>
    <x v="84"/>
    <n v="4563"/>
    <n v="98"/>
    <n v="430"/>
    <n v="87"/>
    <n v="615"/>
    <n v="3948"/>
    <n v="10"/>
    <x v="6"/>
    <x v="6"/>
    <x v="0"/>
  </r>
  <r>
    <d v="2017-04-20T00:00:00"/>
    <s v="AQ-784"/>
    <x v="1"/>
    <n v="1"/>
    <x v="1"/>
    <x v="10"/>
    <x v="85"/>
    <n v="2013"/>
    <n v="198"/>
    <n v="435"/>
    <n v="194"/>
    <n v="827"/>
    <n v="1186"/>
    <n v="1"/>
    <x v="7"/>
    <x v="0"/>
    <x v="0"/>
  </r>
  <r>
    <d v="2018-10-17T00:00:00"/>
    <s v="AQ-233"/>
    <x v="2"/>
    <n v="30"/>
    <x v="2"/>
    <x v="11"/>
    <x v="86"/>
    <n v="2665"/>
    <n v="96"/>
    <n v="348"/>
    <n v="189"/>
    <n v="633"/>
    <n v="2032"/>
    <n v="4"/>
    <x v="0"/>
    <x v="10"/>
    <x v="2"/>
  </r>
  <r>
    <d v="2018-07-24T00:00:00"/>
    <s v="AQ-176"/>
    <x v="3"/>
    <n v="14"/>
    <x v="3"/>
    <x v="12"/>
    <x v="87"/>
    <n v="2020"/>
    <n v="74"/>
    <n v="310"/>
    <n v="139"/>
    <n v="523"/>
    <n v="1497"/>
    <n v="7"/>
    <x v="1"/>
    <x v="7"/>
    <x v="2"/>
  </r>
  <r>
    <d v="2017-10-08T00:00:00"/>
    <s v="AQ-926"/>
    <x v="4"/>
    <n v="13"/>
    <x v="4"/>
    <x v="13"/>
    <x v="88"/>
    <n v="3214"/>
    <n v="71"/>
    <n v="485"/>
    <n v="183"/>
    <n v="739"/>
    <n v="2475"/>
    <n v="1"/>
    <x v="2"/>
    <x v="10"/>
    <x v="0"/>
  </r>
  <r>
    <d v="2017-02-27T00:00:00"/>
    <s v="AQ-937"/>
    <x v="5"/>
    <n v="30"/>
    <x v="5"/>
    <x v="14"/>
    <x v="89"/>
    <n v="4412"/>
    <n v="64"/>
    <n v="326"/>
    <n v="150"/>
    <n v="540"/>
    <n v="3872"/>
    <n v="5"/>
    <x v="3"/>
    <x v="8"/>
    <x v="0"/>
  </r>
  <r>
    <d v="2018-05-30T00:00:00"/>
    <s v="AQ-223"/>
    <x v="6"/>
    <n v="14"/>
    <x v="6"/>
    <x v="0"/>
    <x v="90"/>
    <n v="3081"/>
    <n v="138"/>
    <n v="335"/>
    <n v="144"/>
    <n v="617"/>
    <n v="2464"/>
    <n v="1"/>
    <x v="4"/>
    <x v="5"/>
    <x v="2"/>
  </r>
  <r>
    <d v="2019-02-04T00:00:00"/>
    <s v="AQ-297"/>
    <x v="0"/>
    <n v="13"/>
    <x v="7"/>
    <x v="1"/>
    <x v="91"/>
    <n v="1660"/>
    <n v="127"/>
    <n v="351"/>
    <n v="67"/>
    <n v="545"/>
    <n v="1115"/>
    <n v="2"/>
    <x v="5"/>
    <x v="8"/>
    <x v="1"/>
  </r>
  <r>
    <d v="2018-02-19T00:00:00"/>
    <s v="AQ-554"/>
    <x v="1"/>
    <n v="18"/>
    <x v="8"/>
    <x v="2"/>
    <x v="92"/>
    <n v="1768"/>
    <n v="159"/>
    <n v="485"/>
    <n v="190"/>
    <n v="834"/>
    <n v="934"/>
    <n v="1"/>
    <x v="6"/>
    <x v="8"/>
    <x v="2"/>
  </r>
  <r>
    <d v="2017-04-15T00:00:00"/>
    <s v="AQ-319"/>
    <x v="2"/>
    <n v="16"/>
    <x v="9"/>
    <x v="3"/>
    <x v="93"/>
    <n v="2170"/>
    <n v="116"/>
    <n v="424"/>
    <n v="117"/>
    <n v="657"/>
    <n v="1513"/>
    <n v="9"/>
    <x v="7"/>
    <x v="0"/>
    <x v="0"/>
  </r>
  <r>
    <d v="2017-05-13T00:00:00"/>
    <s v="AQ-230"/>
    <x v="3"/>
    <n v="5"/>
    <x v="10"/>
    <x v="4"/>
    <x v="94"/>
    <n v="1573"/>
    <n v="58"/>
    <n v="391"/>
    <n v="97"/>
    <n v="546"/>
    <n v="1027"/>
    <n v="4"/>
    <x v="0"/>
    <x v="5"/>
    <x v="0"/>
  </r>
  <r>
    <d v="2018-07-25T00:00:00"/>
    <s v="AQ-942"/>
    <x v="4"/>
    <n v="24"/>
    <x v="11"/>
    <x v="5"/>
    <x v="95"/>
    <n v="2552"/>
    <n v="77"/>
    <n v="354"/>
    <n v="164"/>
    <n v="595"/>
    <n v="1957"/>
    <n v="3"/>
    <x v="1"/>
    <x v="7"/>
    <x v="2"/>
  </r>
  <r>
    <d v="2018-11-06T00:00:00"/>
    <s v="AQ-851"/>
    <x v="5"/>
    <n v="15"/>
    <x v="12"/>
    <x v="6"/>
    <x v="96"/>
    <n v="1225"/>
    <n v="164"/>
    <n v="368"/>
    <n v="192"/>
    <n v="724"/>
    <n v="501"/>
    <n v="9"/>
    <x v="2"/>
    <x v="3"/>
    <x v="2"/>
  </r>
  <r>
    <d v="2017-08-14T00:00:00"/>
    <s v="AQ-711"/>
    <x v="6"/>
    <n v="8"/>
    <x v="13"/>
    <x v="7"/>
    <x v="97"/>
    <n v="3607"/>
    <n v="155"/>
    <n v="353"/>
    <n v="73"/>
    <n v="581"/>
    <n v="3026"/>
    <n v="9"/>
    <x v="3"/>
    <x v="9"/>
    <x v="0"/>
  </r>
  <r>
    <d v="2017-03-12T00:00:00"/>
    <s v="AQ-609"/>
    <x v="0"/>
    <n v="18"/>
    <x v="0"/>
    <x v="8"/>
    <x v="98"/>
    <n v="4765"/>
    <n v="141"/>
    <n v="466"/>
    <n v="174"/>
    <n v="781"/>
    <n v="3984"/>
    <n v="7"/>
    <x v="4"/>
    <x v="11"/>
    <x v="0"/>
  </r>
  <r>
    <d v="2018-11-01T00:00:00"/>
    <s v="AQ-620"/>
    <x v="1"/>
    <n v="10"/>
    <x v="1"/>
    <x v="9"/>
    <x v="99"/>
    <n v="3820"/>
    <n v="112"/>
    <n v="462"/>
    <n v="128"/>
    <n v="702"/>
    <n v="3118"/>
    <n v="2"/>
    <x v="5"/>
    <x v="3"/>
    <x v="2"/>
  </r>
  <r>
    <d v="2018-03-18T00:00:00"/>
    <s v="AQ-955"/>
    <x v="2"/>
    <n v="25"/>
    <x v="2"/>
    <x v="10"/>
    <x v="100"/>
    <n v="4816"/>
    <n v="196"/>
    <n v="329"/>
    <n v="131"/>
    <n v="656"/>
    <n v="4160"/>
    <n v="6"/>
    <x v="6"/>
    <x v="11"/>
    <x v="2"/>
  </r>
  <r>
    <d v="2017-02-27T00:00:00"/>
    <s v="AQ-736"/>
    <x v="3"/>
    <n v="13"/>
    <x v="3"/>
    <x v="11"/>
    <x v="101"/>
    <n v="4755"/>
    <n v="104"/>
    <n v="488"/>
    <n v="152"/>
    <n v="744"/>
    <n v="4011"/>
    <n v="1"/>
    <x v="7"/>
    <x v="8"/>
    <x v="0"/>
  </r>
  <r>
    <d v="2017-11-07T00:00:00"/>
    <s v="AQ-505"/>
    <x v="4"/>
    <n v="12"/>
    <x v="4"/>
    <x v="12"/>
    <x v="102"/>
    <n v="3809"/>
    <n v="85"/>
    <n v="456"/>
    <n v="64"/>
    <n v="605"/>
    <n v="3204"/>
    <n v="2"/>
    <x v="0"/>
    <x v="3"/>
    <x v="0"/>
  </r>
  <r>
    <d v="2019-02-13T00:00:00"/>
    <s v="AQ-730"/>
    <x v="5"/>
    <n v="8"/>
    <x v="5"/>
    <x v="13"/>
    <x v="103"/>
    <n v="4854"/>
    <n v="113"/>
    <n v="432"/>
    <n v="120"/>
    <n v="665"/>
    <n v="4189"/>
    <n v="5"/>
    <x v="1"/>
    <x v="8"/>
    <x v="1"/>
  </r>
  <r>
    <d v="2018-05-06T00:00:00"/>
    <s v="AQ-298"/>
    <x v="6"/>
    <n v="3"/>
    <x v="6"/>
    <x v="14"/>
    <x v="104"/>
    <n v="1779"/>
    <n v="83"/>
    <n v="352"/>
    <n v="82"/>
    <n v="517"/>
    <n v="1262"/>
    <n v="8"/>
    <x v="2"/>
    <x v="5"/>
    <x v="2"/>
  </r>
  <r>
    <d v="2018-03-08T00:00:00"/>
    <s v="AQ-712"/>
    <x v="0"/>
    <n v="9"/>
    <x v="7"/>
    <x v="0"/>
    <x v="105"/>
    <n v="3264"/>
    <n v="148"/>
    <n v="321"/>
    <n v="175"/>
    <n v="644"/>
    <n v="2620"/>
    <n v="9"/>
    <x v="3"/>
    <x v="11"/>
    <x v="2"/>
  </r>
  <r>
    <d v="2017-02-25T00:00:00"/>
    <s v="AQ-830"/>
    <x v="1"/>
    <n v="11"/>
    <x v="8"/>
    <x v="1"/>
    <x v="106"/>
    <n v="1464"/>
    <n v="79"/>
    <n v="449"/>
    <n v="134"/>
    <n v="662"/>
    <n v="802"/>
    <n v="1"/>
    <x v="4"/>
    <x v="8"/>
    <x v="0"/>
  </r>
  <r>
    <d v="2017-09-17T00:00:00"/>
    <s v="AQ-383"/>
    <x v="2"/>
    <n v="5"/>
    <x v="9"/>
    <x v="2"/>
    <x v="107"/>
    <n v="1593"/>
    <n v="62"/>
    <n v="372"/>
    <n v="75"/>
    <n v="509"/>
    <n v="1084"/>
    <n v="7"/>
    <x v="5"/>
    <x v="4"/>
    <x v="0"/>
  </r>
  <r>
    <d v="2018-02-24T00:00:00"/>
    <s v="AQ-302"/>
    <x v="3"/>
    <n v="21"/>
    <x v="10"/>
    <x v="3"/>
    <x v="108"/>
    <n v="2311"/>
    <n v="135"/>
    <n v="455"/>
    <n v="53"/>
    <n v="643"/>
    <n v="1668"/>
    <n v="4"/>
    <x v="6"/>
    <x v="8"/>
    <x v="2"/>
  </r>
  <r>
    <d v="2017-08-04T00:00:00"/>
    <s v="AQ-935"/>
    <x v="4"/>
    <n v="4"/>
    <x v="11"/>
    <x v="4"/>
    <x v="109"/>
    <n v="1202"/>
    <n v="87"/>
    <n v="451"/>
    <n v="162"/>
    <n v="700"/>
    <n v="502"/>
    <n v="7"/>
    <x v="7"/>
    <x v="9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E61BAE-ACA6-4EA5-AAAD-B1FC56EC7D6F}" name="TablaDinámica2" cacheId="0" applyNumberFormats="0" applyBorderFormats="0" applyFontFormats="0" applyPatternFormats="0" applyAlignmentFormats="0" applyWidthHeightFormats="1" dataCaption="Valores" updatedVersion="7" minRefreshableVersion="3" itemPrintTitles="1" createdVersion="6" indent="0" compact="0" compactData="0" multipleFieldFilters="0">
  <location ref="B48:C54" firstHeaderRow="1" firstDataRow="1" firstDataCol="1"/>
  <pivotFields count="17">
    <pivotField compact="0" numFmtId="14" outline="0" showAll="0"/>
    <pivotField compact="0" outline="0" showAll="0"/>
    <pivotField compact="0" outline="0" showAll="0">
      <items count="8">
        <item x="6"/>
        <item x="4"/>
        <item x="0"/>
        <item x="1"/>
        <item x="2"/>
        <item x="5"/>
        <item x="3"/>
        <item t="default"/>
      </items>
    </pivotField>
    <pivotField compact="0" numFmtId="165" outline="0" showAll="0"/>
    <pivotField axis="axisRow" compact="0" outline="0" showAll="0" measureFilter="1" sortType="descending">
      <items count="15">
        <item x="10"/>
        <item x="0"/>
        <item x="4"/>
        <item x="1"/>
        <item x="2"/>
        <item x="6"/>
        <item x="12"/>
        <item x="8"/>
        <item x="11"/>
        <item x="9"/>
        <item x="3"/>
        <item x="13"/>
        <item x="5"/>
        <item x="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compact="0" outline="0" showAll="0">
      <items count="211">
        <item x="136"/>
        <item x="108"/>
        <item x="80"/>
        <item x="178"/>
        <item x="164"/>
        <item x="150"/>
        <item x="52"/>
        <item x="38"/>
        <item x="94"/>
        <item x="122"/>
        <item x="24"/>
        <item x="192"/>
        <item x="66"/>
        <item x="10"/>
        <item x="206"/>
        <item x="196"/>
        <item x="168"/>
        <item x="140"/>
        <item x="28"/>
        <item x="14"/>
        <item x="0"/>
        <item x="112"/>
        <item x="98"/>
        <item x="154"/>
        <item x="182"/>
        <item x="84"/>
        <item x="42"/>
        <item x="126"/>
        <item x="70"/>
        <item x="56"/>
        <item x="46"/>
        <item x="18"/>
        <item x="200"/>
        <item x="88"/>
        <item x="74"/>
        <item x="60"/>
        <item x="172"/>
        <item x="158"/>
        <item x="4"/>
        <item x="32"/>
        <item x="144"/>
        <item x="102"/>
        <item x="186"/>
        <item x="130"/>
        <item x="116"/>
        <item x="1"/>
        <item x="183"/>
        <item x="155"/>
        <item x="43"/>
        <item x="29"/>
        <item x="15"/>
        <item x="127"/>
        <item x="113"/>
        <item x="169"/>
        <item x="197"/>
        <item x="99"/>
        <item x="57"/>
        <item x="141"/>
        <item x="85"/>
        <item x="71"/>
        <item x="16"/>
        <item x="198"/>
        <item x="170"/>
        <item x="58"/>
        <item x="44"/>
        <item x="30"/>
        <item x="142"/>
        <item x="128"/>
        <item x="184"/>
        <item x="2"/>
        <item x="114"/>
        <item x="72"/>
        <item x="156"/>
        <item x="100"/>
        <item x="86"/>
        <item x="76"/>
        <item x="48"/>
        <item x="20"/>
        <item x="118"/>
        <item x="104"/>
        <item x="90"/>
        <item x="202"/>
        <item x="188"/>
        <item x="34"/>
        <item x="62"/>
        <item x="174"/>
        <item x="132"/>
        <item x="6"/>
        <item x="160"/>
        <item x="146"/>
        <item x="166"/>
        <item x="138"/>
        <item x="110"/>
        <item x="208"/>
        <item x="194"/>
        <item x="180"/>
        <item x="82"/>
        <item x="68"/>
        <item x="124"/>
        <item x="152"/>
        <item x="54"/>
        <item x="12"/>
        <item x="96"/>
        <item x="40"/>
        <item x="26"/>
        <item x="106"/>
        <item x="78"/>
        <item x="50"/>
        <item x="148"/>
        <item x="134"/>
        <item x="120"/>
        <item x="22"/>
        <item x="8"/>
        <item x="64"/>
        <item x="92"/>
        <item x="204"/>
        <item x="162"/>
        <item x="36"/>
        <item x="190"/>
        <item x="176"/>
        <item x="151"/>
        <item x="123"/>
        <item x="95"/>
        <item x="193"/>
        <item x="179"/>
        <item x="165"/>
        <item x="67"/>
        <item x="53"/>
        <item x="109"/>
        <item x="137"/>
        <item x="39"/>
        <item x="207"/>
        <item x="81"/>
        <item x="25"/>
        <item x="11"/>
        <item x="121"/>
        <item x="93"/>
        <item x="65"/>
        <item x="163"/>
        <item x="149"/>
        <item x="135"/>
        <item x="37"/>
        <item x="23"/>
        <item x="79"/>
        <item x="107"/>
        <item x="9"/>
        <item x="177"/>
        <item x="51"/>
        <item x="205"/>
        <item x="191"/>
        <item x="31"/>
        <item x="3"/>
        <item x="185"/>
        <item x="73"/>
        <item x="59"/>
        <item x="45"/>
        <item x="157"/>
        <item x="143"/>
        <item x="199"/>
        <item x="17"/>
        <item x="129"/>
        <item x="87"/>
        <item x="171"/>
        <item x="115"/>
        <item x="101"/>
        <item x="181"/>
        <item x="153"/>
        <item x="125"/>
        <item x="13"/>
        <item x="209"/>
        <item x="195"/>
        <item x="97"/>
        <item x="83"/>
        <item x="139"/>
        <item x="167"/>
        <item x="69"/>
        <item x="27"/>
        <item x="111"/>
        <item x="55"/>
        <item x="41"/>
        <item x="61"/>
        <item x="33"/>
        <item x="5"/>
        <item x="103"/>
        <item x="89"/>
        <item x="75"/>
        <item x="187"/>
        <item x="173"/>
        <item x="19"/>
        <item x="47"/>
        <item x="159"/>
        <item x="117"/>
        <item x="201"/>
        <item x="145"/>
        <item x="131"/>
        <item x="91"/>
        <item x="63"/>
        <item x="35"/>
        <item x="133"/>
        <item x="119"/>
        <item x="105"/>
        <item x="7"/>
        <item x="203"/>
        <item x="49"/>
        <item x="77"/>
        <item x="189"/>
        <item x="147"/>
        <item x="21"/>
        <item x="175"/>
        <item x="161"/>
        <item t="default"/>
      </items>
    </pivotField>
    <pivotField dataField="1" compact="0" numFmtId="165" outline="0" showAll="0"/>
    <pivotField compact="0" numFmtId="165" outline="0" showAll="0"/>
    <pivotField compact="0" numFmtId="165" outline="0" showAll="0"/>
    <pivotField compact="0" numFmtId="165" outline="0" showAll="0"/>
    <pivotField compact="0" numFmtId="165" outline="0" showAll="0"/>
    <pivotField compact="0" numFmtId="165" outline="0" showAll="0"/>
    <pivotField compact="0" outline="0" showAll="0"/>
    <pivotField compact="0" outline="0" showAll="0"/>
    <pivotField compact="0" outline="0" showAll="0">
      <items count="13">
        <item x="1"/>
        <item x="8"/>
        <item x="11"/>
        <item x="0"/>
        <item x="5"/>
        <item x="6"/>
        <item x="7"/>
        <item x="9"/>
        <item x="4"/>
        <item x="10"/>
        <item x="3"/>
        <item x="2"/>
        <item t="default"/>
      </items>
    </pivotField>
    <pivotField compact="0" outline="0" showAll="0">
      <items count="4">
        <item x="0"/>
        <item x="2"/>
        <item x="1"/>
        <item t="default"/>
      </items>
    </pivotField>
  </pivotFields>
  <rowFields count="1">
    <field x="4"/>
  </rowFields>
  <rowItems count="6">
    <i>
      <x v="4"/>
    </i>
    <i>
      <x v="2"/>
    </i>
    <i>
      <x v="6"/>
    </i>
    <i>
      <x v="1"/>
    </i>
    <i>
      <x v="13"/>
    </i>
    <i t="grand">
      <x/>
    </i>
  </rowItems>
  <colItems count="1">
    <i/>
  </colItems>
  <dataFields count="1">
    <dataField name="Total Ingresos" fld="7" baseField="0" baseItem="0" numFmtId="166"/>
  </dataFields>
  <formats count="9">
    <format dxfId="52">
      <pivotArea field="4" type="button" dataOnly="0" labelOnly="1" outline="0" axis="axisRow" fieldPosition="0"/>
    </format>
    <format dxfId="51">
      <pivotArea dataOnly="0" labelOnly="1" outline="0" axis="axisValues" fieldPosition="0"/>
    </format>
    <format dxfId="50">
      <pivotArea type="all" dataOnly="0" outline="0" fieldPosition="0"/>
    </format>
    <format dxfId="49">
      <pivotArea outline="0" collapsedLevelsAreSubtotals="1" fieldPosition="0"/>
    </format>
    <format dxfId="48">
      <pivotArea field="4" type="button" dataOnly="0" labelOnly="1" outline="0" axis="axisRow" fieldPosition="0"/>
    </format>
    <format dxfId="47">
      <pivotArea dataOnly="0" labelOnly="1" outline="0" fieldPosition="0">
        <references count="1">
          <reference field="4" count="5">
            <x v="1"/>
            <x v="2"/>
            <x v="4"/>
            <x v="6"/>
            <x v="13"/>
          </reference>
        </references>
      </pivotArea>
    </format>
    <format dxfId="46">
      <pivotArea dataOnly="0" labelOnly="1" grandRow="1" outline="0" fieldPosition="0"/>
    </format>
    <format dxfId="45">
      <pivotArea dataOnly="0" labelOnly="1" outline="0" axis="axisValues" fieldPosition="0"/>
    </format>
    <format dxfId="44">
      <pivotArea outline="0" collapsedLevelsAreSubtotals="1" fieldPosition="0"/>
    </format>
  </formats>
  <pivotTableStyleInfo name="PivotStyleMedium14" showRowHeaders="1" showColHeaders="1" showRowStripes="0" showColStripes="0" showLastColumn="1"/>
  <filters count="1">
    <filter fld="4" type="count" evalOrder="-1" id="2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6F69ED-EA0D-4591-8B79-A0E04EE26658}" name="TablaDinámica7" cacheId="0" applyNumberFormats="0" applyBorderFormats="0" applyFontFormats="0" applyPatternFormats="0" applyAlignmentFormats="0" applyWidthHeightFormats="1" dataCaption="Valores" updatedVersion="7" minRefreshableVersion="3" itemPrintTitles="1" createdVersion="6" indent="0" compact="0" compactData="0" multipleFieldFilters="0">
  <location ref="E48:F54" firstHeaderRow="1" firstDataRow="1" firstDataCol="1"/>
  <pivotFields count="17">
    <pivotField compact="0" numFmtId="14" outline="0" showAll="0"/>
    <pivotField compact="0" outline="0" showAll="0"/>
    <pivotField compact="0" outline="0" showAll="0">
      <items count="8">
        <item x="6"/>
        <item x="4"/>
        <item x="0"/>
        <item x="1"/>
        <item x="2"/>
        <item x="5"/>
        <item x="3"/>
        <item t="default"/>
      </items>
    </pivotField>
    <pivotField compact="0" numFmtId="165" outline="0" showAll="0"/>
    <pivotField compact="0" outline="0" showAll="0" measureFilter="1" sortType="descending">
      <items count="15">
        <item x="10"/>
        <item x="0"/>
        <item x="4"/>
        <item x="1"/>
        <item x="2"/>
        <item x="6"/>
        <item x="12"/>
        <item x="8"/>
        <item x="11"/>
        <item x="9"/>
        <item x="3"/>
        <item x="13"/>
        <item x="5"/>
        <item x="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compact="0" outline="0" showAll="0" measureFilter="1" sortType="descending">
      <items count="16">
        <item x="1"/>
        <item x="3"/>
        <item x="5"/>
        <item x="13"/>
        <item x="14"/>
        <item x="0"/>
        <item x="7"/>
        <item x="8"/>
        <item x="4"/>
        <item x="2"/>
        <item x="9"/>
        <item x="12"/>
        <item x="6"/>
        <item x="10"/>
        <item x="1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>
      <items count="211">
        <item x="136"/>
        <item x="108"/>
        <item x="80"/>
        <item x="178"/>
        <item x="164"/>
        <item x="150"/>
        <item x="52"/>
        <item x="38"/>
        <item x="94"/>
        <item x="122"/>
        <item x="24"/>
        <item x="192"/>
        <item x="66"/>
        <item x="10"/>
        <item x="206"/>
        <item x="196"/>
        <item x="168"/>
        <item x="140"/>
        <item x="28"/>
        <item x="14"/>
        <item x="0"/>
        <item x="112"/>
        <item x="98"/>
        <item x="154"/>
        <item x="182"/>
        <item x="84"/>
        <item x="42"/>
        <item x="126"/>
        <item x="70"/>
        <item x="56"/>
        <item x="46"/>
        <item x="18"/>
        <item x="200"/>
        <item x="88"/>
        <item x="74"/>
        <item x="60"/>
        <item x="172"/>
        <item x="158"/>
        <item x="4"/>
        <item x="32"/>
        <item x="144"/>
        <item x="102"/>
        <item x="186"/>
        <item x="130"/>
        <item x="116"/>
        <item x="1"/>
        <item x="183"/>
        <item x="155"/>
        <item x="43"/>
        <item x="29"/>
        <item x="15"/>
        <item x="127"/>
        <item x="113"/>
        <item x="169"/>
        <item x="197"/>
        <item x="99"/>
        <item x="57"/>
        <item x="141"/>
        <item x="85"/>
        <item x="71"/>
        <item x="16"/>
        <item x="198"/>
        <item x="170"/>
        <item x="58"/>
        <item x="44"/>
        <item x="30"/>
        <item x="142"/>
        <item x="128"/>
        <item x="184"/>
        <item x="2"/>
        <item x="114"/>
        <item x="72"/>
        <item x="156"/>
        <item x="100"/>
        <item x="86"/>
        <item x="76"/>
        <item x="48"/>
        <item x="20"/>
        <item x="118"/>
        <item x="104"/>
        <item x="90"/>
        <item x="202"/>
        <item x="188"/>
        <item x="34"/>
        <item x="62"/>
        <item x="174"/>
        <item x="132"/>
        <item x="6"/>
        <item x="160"/>
        <item x="146"/>
        <item x="166"/>
        <item x="138"/>
        <item x="110"/>
        <item x="208"/>
        <item x="194"/>
        <item x="180"/>
        <item x="82"/>
        <item x="68"/>
        <item x="124"/>
        <item x="152"/>
        <item x="54"/>
        <item x="12"/>
        <item x="96"/>
        <item x="40"/>
        <item x="26"/>
        <item x="106"/>
        <item x="78"/>
        <item x="50"/>
        <item x="148"/>
        <item x="134"/>
        <item x="120"/>
        <item x="22"/>
        <item x="8"/>
        <item x="64"/>
        <item x="92"/>
        <item x="204"/>
        <item x="162"/>
        <item x="36"/>
        <item x="190"/>
        <item x="176"/>
        <item x="151"/>
        <item x="123"/>
        <item x="95"/>
        <item x="193"/>
        <item x="179"/>
        <item x="165"/>
        <item x="67"/>
        <item x="53"/>
        <item x="109"/>
        <item x="137"/>
        <item x="39"/>
        <item x="207"/>
        <item x="81"/>
        <item x="25"/>
        <item x="11"/>
        <item x="121"/>
        <item x="93"/>
        <item x="65"/>
        <item x="163"/>
        <item x="149"/>
        <item x="135"/>
        <item x="37"/>
        <item x="23"/>
        <item x="79"/>
        <item x="107"/>
        <item x="9"/>
        <item x="177"/>
        <item x="51"/>
        <item x="205"/>
        <item x="191"/>
        <item x="31"/>
        <item x="3"/>
        <item x="185"/>
        <item x="73"/>
        <item x="59"/>
        <item x="45"/>
        <item x="157"/>
        <item x="143"/>
        <item x="199"/>
        <item x="17"/>
        <item x="129"/>
        <item x="87"/>
        <item x="171"/>
        <item x="115"/>
        <item x="101"/>
        <item x="181"/>
        <item x="153"/>
        <item x="125"/>
        <item x="13"/>
        <item x="209"/>
        <item x="195"/>
        <item x="97"/>
        <item x="83"/>
        <item x="139"/>
        <item x="167"/>
        <item x="69"/>
        <item x="27"/>
        <item x="111"/>
        <item x="55"/>
        <item x="41"/>
        <item x="61"/>
        <item x="33"/>
        <item x="5"/>
        <item x="103"/>
        <item x="89"/>
        <item x="75"/>
        <item x="187"/>
        <item x="173"/>
        <item x="19"/>
        <item x="47"/>
        <item x="159"/>
        <item x="117"/>
        <item x="201"/>
        <item x="145"/>
        <item x="131"/>
        <item x="91"/>
        <item x="63"/>
        <item x="35"/>
        <item x="133"/>
        <item x="119"/>
        <item x="105"/>
        <item x="7"/>
        <item x="203"/>
        <item x="49"/>
        <item x="77"/>
        <item x="189"/>
        <item x="147"/>
        <item x="21"/>
        <item x="175"/>
        <item x="161"/>
        <item t="default"/>
      </items>
    </pivotField>
    <pivotField dataField="1" compact="0" numFmtId="165" outline="0" showAll="0"/>
    <pivotField compact="0" numFmtId="165" outline="0" showAll="0"/>
    <pivotField compact="0" numFmtId="165" outline="0" showAll="0"/>
    <pivotField compact="0" numFmtId="165" outline="0" showAll="0"/>
    <pivotField compact="0" numFmtId="165" outline="0" showAll="0"/>
    <pivotField compact="0" numFmtId="165" outline="0" showAll="0"/>
    <pivotField compact="0" outline="0" showAll="0"/>
    <pivotField compact="0" outline="0" showAll="0"/>
    <pivotField compact="0" outline="0" showAll="0">
      <items count="13">
        <item x="1"/>
        <item x="8"/>
        <item x="11"/>
        <item x="0"/>
        <item x="5"/>
        <item x="6"/>
        <item x="7"/>
        <item x="9"/>
        <item x="4"/>
        <item x="10"/>
        <item x="3"/>
        <item x="2"/>
        <item t="default"/>
      </items>
    </pivotField>
    <pivotField compact="0" outline="0" showAll="0">
      <items count="4">
        <item x="0"/>
        <item x="2"/>
        <item x="1"/>
        <item t="default"/>
      </items>
    </pivotField>
  </pivotFields>
  <rowFields count="1">
    <field x="5"/>
  </rowFields>
  <rowItems count="6">
    <i>
      <x v="13"/>
    </i>
    <i>
      <x v="14"/>
    </i>
    <i>
      <x v="4"/>
    </i>
    <i>
      <x v="8"/>
    </i>
    <i>
      <x v="3"/>
    </i>
    <i t="grand">
      <x/>
    </i>
  </rowItems>
  <colItems count="1">
    <i/>
  </colItems>
  <dataFields count="1">
    <dataField name="Total Ingresos" fld="7" baseField="0" baseItem="0" numFmtId="166"/>
  </dataFields>
  <formats count="8">
    <format dxfId="60">
      <pivotArea field="4" type="button" dataOnly="0" labelOnly="1" outline="0"/>
    </format>
    <format dxfId="59">
      <pivotArea dataOnly="0" labelOnly="1" outline="0" axis="axisValues" fieldPosition="0"/>
    </format>
    <format dxfId="58">
      <pivotArea type="all" dataOnly="0" outline="0" fieldPosition="0"/>
    </format>
    <format dxfId="57">
      <pivotArea outline="0" collapsedLevelsAreSubtotals="1" fieldPosition="0"/>
    </format>
    <format dxfId="56">
      <pivotArea field="4" type="button" dataOnly="0" labelOnly="1" outline="0"/>
    </format>
    <format dxfId="55">
      <pivotArea dataOnly="0" labelOnly="1" grandRow="1" outline="0" fieldPosition="0"/>
    </format>
    <format dxfId="54">
      <pivotArea dataOnly="0" labelOnly="1" outline="0" axis="axisValues" fieldPosition="0"/>
    </format>
    <format dxfId="53">
      <pivotArea outline="0" collapsedLevelsAreSubtotals="1" fieldPosition="0"/>
    </format>
  </formats>
  <pivotTableStyleInfo name="PivotStyleMedium3" showRowHeaders="1" showColHeaders="1" showRowStripes="0" showColStripes="0" showLastColumn="1"/>
  <filters count="2">
    <filter fld="4" type="count" evalOrder="-1" id="2" iMeasureFld="0">
      <autoFilter ref="A1">
        <filterColumn colId="0">
          <top10 val="5" filterVal="5"/>
        </filterColumn>
      </autoFilter>
    </filter>
    <filter fld="5" type="count" evalOrder="-1" id="3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A0DC32-EBB9-46FF-A8E0-BFFA35AF181E}" name="TablaDinámica3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compact="0" compactData="0" multipleFieldFilters="0" chartFormat="7">
  <location ref="B10:E23" firstHeaderRow="0" firstDataRow="1" firstDataCol="1"/>
  <pivotFields count="17">
    <pivotField compact="0" numFmtId="14" outline="0" showAll="0"/>
    <pivotField compact="0" outline="0" showAll="0"/>
    <pivotField compact="0" outline="0" showAll="0">
      <items count="8">
        <item x="6"/>
        <item x="4"/>
        <item x="0"/>
        <item x="1"/>
        <item x="2"/>
        <item x="5"/>
        <item x="3"/>
        <item t="default"/>
      </items>
    </pivotField>
    <pivotField compact="0" numFmtId="165" outline="0" showAll="0"/>
    <pivotField compact="0" outline="0" showAll="0"/>
    <pivotField compact="0" outline="0" showAll="0"/>
    <pivotField compact="0" outline="0" showAll="0"/>
    <pivotField dataField="1" compact="0" numFmtId="165" outline="0" showAll="0"/>
    <pivotField compact="0" numFmtId="165" outline="0" showAll="0"/>
    <pivotField compact="0" numFmtId="165" outline="0" showAll="0"/>
    <pivotField compact="0" numFmtId="165" outline="0" showAll="0"/>
    <pivotField dataField="1" compact="0" numFmtId="165" outline="0" showAll="0"/>
    <pivotField dataField="1" compact="0" numFmtId="165" outline="0" showAll="0"/>
    <pivotField compact="0" outline="0" showAll="0"/>
    <pivotField compact="0" outline="0" showAll="0"/>
    <pivotField axis="axisRow" compact="0" outline="0" showAll="0">
      <items count="13">
        <item x="1"/>
        <item x="8"/>
        <item x="11"/>
        <item x="0"/>
        <item x="5"/>
        <item x="6"/>
        <item x="7"/>
        <item x="9"/>
        <item x="4"/>
        <item x="10"/>
        <item x="3"/>
        <item x="2"/>
        <item t="default"/>
      </items>
    </pivotField>
    <pivotField compact="0" outline="0" showAll="0">
      <items count="4">
        <item x="0"/>
        <item x="2"/>
        <item x="1"/>
        <item t="default"/>
      </items>
    </pivotField>
  </pivotFields>
  <rowFields count="1">
    <field x="1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Ingresos" fld="7" baseField="0" baseItem="0"/>
    <dataField name="Costos" fld="11" baseField="0" baseItem="0"/>
    <dataField name="Utilidad " fld="12" baseField="0" baseItem="0"/>
  </dataFields>
  <formats count="1">
    <format dxfId="38">
      <pivotArea outline="0" collapsedLevelsAreSubtotals="1" fieldPosition="0"/>
    </format>
  </formats>
  <chartFormats count="3">
    <chartFormat chart="6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5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138F8C-E6AF-4028-AA98-A9658433C3C1}" name="TablaDinámica1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12">
  <location ref="B3:D4" firstHeaderRow="0" firstDataRow="1" firstDataCol="0"/>
  <pivotFields count="17">
    <pivotField numFmtId="14" showAll="0"/>
    <pivotField showAll="0"/>
    <pivotField showAll="0">
      <items count="8">
        <item x="6"/>
        <item x="4"/>
        <item x="0"/>
        <item x="1"/>
        <item x="2"/>
        <item x="5"/>
        <item x="3"/>
        <item t="default"/>
      </items>
    </pivotField>
    <pivotField numFmtId="165" showAll="0"/>
    <pivotField showAll="0"/>
    <pivotField showAll="0"/>
    <pivotField showAll="0"/>
    <pivotField dataField="1" numFmtId="165" showAll="0"/>
    <pivotField numFmtId="165" showAll="0"/>
    <pivotField numFmtId="165" showAll="0"/>
    <pivotField numFmtId="165" showAll="0"/>
    <pivotField dataField="1" numFmtId="165" showAll="0"/>
    <pivotField dataField="1" numFmtId="165" showAll="0"/>
    <pivotField showAll="0"/>
    <pivotField showAll="0"/>
    <pivotField showAll="0">
      <items count="13">
        <item x="1"/>
        <item x="8"/>
        <item x="11"/>
        <item x="0"/>
        <item x="5"/>
        <item x="6"/>
        <item x="7"/>
        <item x="9"/>
        <item x="4"/>
        <item x="10"/>
        <item x="3"/>
        <item x="2"/>
        <item t="default"/>
      </items>
    </pivotField>
    <pivotField showAll="0">
      <items count="4">
        <item x="0"/>
        <item x="2"/>
        <item x="1"/>
        <item t="default"/>
      </items>
    </pivotField>
  </pivotFields>
  <rowItems count="1">
    <i/>
  </rowItems>
  <colFields count="1">
    <field x="-2"/>
  </colFields>
  <colItems count="3">
    <i>
      <x/>
    </i>
    <i i="1">
      <x v="1"/>
    </i>
    <i i="2">
      <x v="2"/>
    </i>
  </colItems>
  <dataFields count="3">
    <dataField name="Ingresos" fld="7" baseField="0" baseItem="0"/>
    <dataField name="Costos" fld="11" baseField="0" baseItem="0"/>
    <dataField name="Utilidad " fld="12" baseField="0" baseItem="0"/>
  </dataFields>
  <formats count="1">
    <format dxfId="39">
      <pivotArea outline="0" collapsedLevelsAreSubtotals="1" fieldPosition="0"/>
    </format>
  </formats>
  <chartFormats count="3">
    <chartFormat chart="6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5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FE52985-6F85-430F-B651-104756899208}" name="TablaDinámica8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compact="0" compactData="0" multipleFieldFilters="0" chartFormat="7">
  <location ref="P3:S12" firstHeaderRow="0" firstDataRow="1" firstDataCol="1"/>
  <pivotFields count="17">
    <pivotField compact="0" numFmtId="14" outline="0" showAll="0"/>
    <pivotField compact="0" outline="0" showAll="0"/>
    <pivotField compact="0" outline="0" showAll="0"/>
    <pivotField compact="0" numFmtId="165" outline="0" showAll="0"/>
    <pivotField compact="0" outline="0" showAll="0" sortType="descending">
      <items count="15">
        <item x="10"/>
        <item x="0"/>
        <item x="4"/>
        <item x="1"/>
        <item x="2"/>
        <item x="6"/>
        <item x="12"/>
        <item x="8"/>
        <item x="11"/>
        <item x="9"/>
        <item x="3"/>
        <item x="13"/>
        <item x="5"/>
        <item x="7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compact="0" outline="0" showAll="0" sortType="descending">
      <items count="16">
        <item x="1"/>
        <item x="3"/>
        <item x="5"/>
        <item x="13"/>
        <item x="14"/>
        <item x="0"/>
        <item x="7"/>
        <item x="8"/>
        <item x="4"/>
        <item x="2"/>
        <item x="9"/>
        <item x="12"/>
        <item x="6"/>
        <item x="10"/>
        <item x="11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compact="0" outline="0" showAll="0"/>
    <pivotField dataField="1" compact="0" numFmtId="165" outline="0" showAll="0"/>
    <pivotField compact="0" numFmtId="165" outline="0" showAll="0"/>
    <pivotField compact="0" numFmtId="165" outline="0" showAll="0"/>
    <pivotField compact="0" numFmtId="165" outline="0" showAll="0"/>
    <pivotField dataField="1" compact="0" numFmtId="165" outline="0" showAll="0"/>
    <pivotField dataField="1" compact="0" numFmtId="165" outline="0" showAll="0"/>
    <pivotField compact="0" outline="0" showAll="0"/>
    <pivotField axis="axisRow" compact="0" outline="0" showAll="0">
      <items count="9">
        <item x="7"/>
        <item x="2"/>
        <item x="4"/>
        <item x="1"/>
        <item x="3"/>
        <item x="6"/>
        <item x="5"/>
        <item x="0"/>
        <item t="default"/>
      </items>
    </pivotField>
    <pivotField compact="0" outline="0" showAll="0">
      <items count="13">
        <item x="1"/>
        <item x="8"/>
        <item x="11"/>
        <item x="0"/>
        <item x="5"/>
        <item x="6"/>
        <item x="7"/>
        <item x="9"/>
        <item x="4"/>
        <item x="10"/>
        <item x="3"/>
        <item x="2"/>
        <item t="default"/>
      </items>
    </pivotField>
    <pivotField compact="0" outline="0" showAll="0">
      <items count="4">
        <item x="0"/>
        <item x="2"/>
        <item x="1"/>
        <item t="default"/>
      </items>
    </pivotField>
  </pivotFields>
  <rowFields count="1">
    <field x="14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Ingresos" fld="7" baseField="0" baseItem="0"/>
    <dataField name="Costos" fld="11" baseField="0" baseItem="0"/>
    <dataField name="Utilidad " fld="12" baseField="0" baseItem="0" numFmtId="166"/>
  </dataFields>
  <formats count="1">
    <format dxfId="40">
      <pivotArea outline="0" collapsedLevelsAreSubtotals="1" fieldPosition="0"/>
    </format>
  </formats>
  <chartFormats count="4">
    <chartFormat chart="4" format="1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6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5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054618-621C-426F-B70F-6B93624DFB3C}" name="TablaDinámica6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compact="0" compactData="0" multipleFieldFilters="0">
  <location ref="M3:N214" firstHeaderRow="1" firstDataRow="1" firstDataCol="1"/>
  <pivotFields count="17">
    <pivotField compact="0" numFmtId="14" outline="0" showAll="0"/>
    <pivotField compact="0" outline="0" showAll="0"/>
    <pivotField compact="0" outline="0" showAll="0"/>
    <pivotField compact="0" numFmtId="165" outline="0" showAll="0"/>
    <pivotField compact="0" outline="0" showAll="0" sortType="descending">
      <items count="15">
        <item x="10"/>
        <item x="0"/>
        <item x="4"/>
        <item x="1"/>
        <item x="2"/>
        <item x="6"/>
        <item x="12"/>
        <item x="8"/>
        <item x="11"/>
        <item x="9"/>
        <item x="3"/>
        <item x="13"/>
        <item x="5"/>
        <item x="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>
      <items count="16">
        <item x="1"/>
        <item x="3"/>
        <item x="5"/>
        <item x="13"/>
        <item x="14"/>
        <item x="0"/>
        <item x="7"/>
        <item x="8"/>
        <item x="4"/>
        <item x="2"/>
        <item x="9"/>
        <item x="12"/>
        <item x="6"/>
        <item x="10"/>
        <item x="11"/>
        <item t="default"/>
      </items>
    </pivotField>
    <pivotField axis="axisRow" compact="0" outline="0" showAll="0" sortType="descending">
      <items count="211">
        <item x="136"/>
        <item x="108"/>
        <item x="80"/>
        <item x="178"/>
        <item x="164"/>
        <item x="150"/>
        <item x="52"/>
        <item x="38"/>
        <item x="94"/>
        <item x="122"/>
        <item x="24"/>
        <item x="192"/>
        <item x="66"/>
        <item x="10"/>
        <item x="206"/>
        <item x="196"/>
        <item x="168"/>
        <item x="140"/>
        <item x="28"/>
        <item x="14"/>
        <item x="0"/>
        <item x="112"/>
        <item x="98"/>
        <item x="154"/>
        <item x="182"/>
        <item x="84"/>
        <item x="42"/>
        <item x="126"/>
        <item x="70"/>
        <item x="56"/>
        <item x="46"/>
        <item x="18"/>
        <item x="200"/>
        <item x="88"/>
        <item x="74"/>
        <item x="60"/>
        <item x="172"/>
        <item x="158"/>
        <item x="4"/>
        <item x="32"/>
        <item x="144"/>
        <item x="102"/>
        <item x="186"/>
        <item x="130"/>
        <item x="116"/>
        <item x="1"/>
        <item x="183"/>
        <item x="155"/>
        <item x="43"/>
        <item x="29"/>
        <item x="15"/>
        <item x="127"/>
        <item x="113"/>
        <item x="169"/>
        <item x="197"/>
        <item x="99"/>
        <item x="57"/>
        <item x="141"/>
        <item x="85"/>
        <item x="71"/>
        <item x="16"/>
        <item x="198"/>
        <item x="170"/>
        <item x="58"/>
        <item x="44"/>
        <item x="30"/>
        <item x="142"/>
        <item x="128"/>
        <item x="184"/>
        <item x="2"/>
        <item x="114"/>
        <item x="72"/>
        <item x="156"/>
        <item x="100"/>
        <item x="86"/>
        <item x="76"/>
        <item x="48"/>
        <item x="20"/>
        <item x="118"/>
        <item x="104"/>
        <item x="90"/>
        <item x="202"/>
        <item x="188"/>
        <item x="34"/>
        <item x="62"/>
        <item x="174"/>
        <item x="132"/>
        <item x="6"/>
        <item x="160"/>
        <item x="146"/>
        <item x="166"/>
        <item x="138"/>
        <item x="110"/>
        <item x="208"/>
        <item x="194"/>
        <item x="180"/>
        <item x="82"/>
        <item x="68"/>
        <item x="124"/>
        <item x="152"/>
        <item x="54"/>
        <item x="12"/>
        <item x="96"/>
        <item x="40"/>
        <item x="26"/>
        <item x="106"/>
        <item x="78"/>
        <item x="50"/>
        <item x="148"/>
        <item x="134"/>
        <item x="120"/>
        <item x="22"/>
        <item x="8"/>
        <item x="64"/>
        <item x="92"/>
        <item x="204"/>
        <item x="162"/>
        <item x="36"/>
        <item x="190"/>
        <item x="176"/>
        <item x="151"/>
        <item x="123"/>
        <item x="95"/>
        <item x="193"/>
        <item x="179"/>
        <item x="165"/>
        <item x="67"/>
        <item x="53"/>
        <item x="109"/>
        <item x="137"/>
        <item x="39"/>
        <item x="207"/>
        <item x="81"/>
        <item x="25"/>
        <item x="11"/>
        <item x="121"/>
        <item x="93"/>
        <item x="65"/>
        <item x="163"/>
        <item x="149"/>
        <item x="135"/>
        <item x="37"/>
        <item x="23"/>
        <item x="79"/>
        <item x="107"/>
        <item x="9"/>
        <item x="177"/>
        <item x="51"/>
        <item x="205"/>
        <item x="191"/>
        <item x="31"/>
        <item x="3"/>
        <item x="185"/>
        <item x="73"/>
        <item x="59"/>
        <item x="45"/>
        <item x="157"/>
        <item x="143"/>
        <item x="199"/>
        <item x="17"/>
        <item x="129"/>
        <item x="87"/>
        <item x="171"/>
        <item x="115"/>
        <item x="101"/>
        <item x="181"/>
        <item x="153"/>
        <item x="125"/>
        <item x="13"/>
        <item x="209"/>
        <item x="195"/>
        <item x="97"/>
        <item x="83"/>
        <item x="139"/>
        <item x="167"/>
        <item x="69"/>
        <item x="27"/>
        <item x="111"/>
        <item x="55"/>
        <item x="41"/>
        <item x="61"/>
        <item x="33"/>
        <item x="5"/>
        <item x="103"/>
        <item x="89"/>
        <item x="75"/>
        <item x="187"/>
        <item x="173"/>
        <item x="19"/>
        <item x="47"/>
        <item x="159"/>
        <item x="117"/>
        <item x="201"/>
        <item x="145"/>
        <item x="131"/>
        <item x="91"/>
        <item x="63"/>
        <item x="35"/>
        <item x="133"/>
        <item x="119"/>
        <item x="105"/>
        <item x="7"/>
        <item x="203"/>
        <item x="49"/>
        <item x="77"/>
        <item x="189"/>
        <item x="147"/>
        <item x="21"/>
        <item x="175"/>
        <item x="16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numFmtId="165" outline="0" showAll="0"/>
    <pivotField compact="0" numFmtId="165" outline="0" showAll="0"/>
    <pivotField compact="0" numFmtId="165" outline="0" showAll="0"/>
    <pivotField compact="0" numFmtId="165" outline="0" showAll="0"/>
    <pivotField compact="0" numFmtId="165" outline="0" showAll="0"/>
    <pivotField dataField="1" compact="0" numFmtId="165" outline="0" showAll="0"/>
    <pivotField compact="0" outline="0" showAll="0"/>
    <pivotField compact="0" outline="0" showAll="0"/>
    <pivotField compact="0" outline="0" showAll="0">
      <items count="13">
        <item x="1"/>
        <item x="8"/>
        <item x="11"/>
        <item x="0"/>
        <item x="5"/>
        <item x="6"/>
        <item x="7"/>
        <item x="9"/>
        <item x="4"/>
        <item x="10"/>
        <item x="3"/>
        <item x="2"/>
        <item t="default"/>
      </items>
    </pivotField>
    <pivotField compact="0" outline="0" showAll="0">
      <items count="4">
        <item x="0"/>
        <item x="2"/>
        <item x="1"/>
        <item t="default"/>
      </items>
    </pivotField>
  </pivotFields>
  <rowFields count="1">
    <field x="6"/>
  </rowFields>
  <rowItems count="211">
    <i>
      <x v="73"/>
    </i>
    <i>
      <x v="133"/>
    </i>
    <i>
      <x v="2"/>
    </i>
    <i>
      <x v="64"/>
    </i>
    <i>
      <x v="203"/>
    </i>
    <i>
      <x v="104"/>
    </i>
    <i>
      <x v="26"/>
    </i>
    <i>
      <x v="183"/>
    </i>
    <i>
      <x v="181"/>
    </i>
    <i>
      <x v="143"/>
    </i>
    <i>
      <x v="34"/>
    </i>
    <i>
      <x v="100"/>
    </i>
    <i>
      <x v="117"/>
    </i>
    <i>
      <x v="200"/>
    </i>
    <i>
      <x v="137"/>
    </i>
    <i>
      <x v="31"/>
    </i>
    <i>
      <x v="164"/>
    </i>
    <i>
      <x v="65"/>
    </i>
    <i>
      <x v="175"/>
    </i>
    <i>
      <x v="132"/>
    </i>
    <i>
      <x v="204"/>
    </i>
    <i>
      <x v="63"/>
    </i>
    <i>
      <x v="178"/>
    </i>
    <i>
      <x v="12"/>
    </i>
    <i>
      <x v="28"/>
    </i>
    <i>
      <x v="69"/>
    </i>
    <i>
      <x v="111"/>
    </i>
    <i>
      <x v="55"/>
    </i>
    <i>
      <x v="103"/>
    </i>
    <i>
      <x v="39"/>
    </i>
    <i>
      <x v="113"/>
    </i>
    <i>
      <x v="179"/>
    </i>
    <i>
      <x v="97"/>
    </i>
    <i>
      <x v="38"/>
    </i>
    <i>
      <x v="184"/>
    </i>
    <i>
      <x v="107"/>
    </i>
    <i>
      <x v="25"/>
    </i>
    <i>
      <x v="22"/>
    </i>
    <i>
      <x v="153"/>
    </i>
    <i>
      <x v="207"/>
    </i>
    <i>
      <x v="29"/>
    </i>
    <i>
      <x v="80"/>
    </i>
    <i>
      <x v="112"/>
    </i>
    <i>
      <x v="171"/>
    </i>
    <i>
      <x v="74"/>
    </i>
    <i>
      <x v="30"/>
    </i>
    <i>
      <x v="185"/>
    </i>
    <i>
      <x v="127"/>
    </i>
    <i>
      <x v="60"/>
    </i>
    <i>
      <x v="105"/>
    </i>
    <i>
      <x v="182"/>
    </i>
    <i>
      <x v="122"/>
    </i>
    <i>
      <x v="126"/>
    </i>
    <i>
      <x v="7"/>
    </i>
    <i>
      <x v="41"/>
    </i>
    <i>
      <x v="59"/>
    </i>
    <i>
      <x v="202"/>
    </i>
    <i>
      <x v="19"/>
    </i>
    <i>
      <x v="142"/>
    </i>
    <i>
      <x v="52"/>
    </i>
    <i>
      <x v="147"/>
    </i>
    <i>
      <x v="33"/>
    </i>
    <i>
      <x v="159"/>
    </i>
    <i>
      <x v="24"/>
    </i>
    <i>
      <x v="198"/>
    </i>
    <i>
      <x v="37"/>
    </i>
    <i>
      <x v="190"/>
    </i>
    <i>
      <x v="161"/>
    </i>
    <i>
      <x v="49"/>
    </i>
    <i>
      <x v="138"/>
    </i>
    <i>
      <x v="96"/>
    </i>
    <i>
      <x v="197"/>
    </i>
    <i>
      <x v="151"/>
    </i>
    <i>
      <x v="77"/>
    </i>
    <i>
      <x v="3"/>
    </i>
    <i>
      <x v="88"/>
    </i>
    <i>
      <x v="176"/>
    </i>
    <i>
      <x v="106"/>
    </i>
    <i>
      <x v="209"/>
    </i>
    <i>
      <x v="84"/>
    </i>
    <i>
      <x v="76"/>
    </i>
    <i>
      <x v="139"/>
    </i>
    <i>
      <x v="144"/>
    </i>
    <i>
      <x v="102"/>
    </i>
    <i>
      <x v="162"/>
    </i>
    <i>
      <x v="199"/>
    </i>
    <i>
      <x v="20"/>
    </i>
    <i>
      <x v="66"/>
    </i>
    <i>
      <x v="8"/>
    </i>
    <i>
      <x v="68"/>
    </i>
    <i>
      <x v="35"/>
    </i>
    <i>
      <x v="51"/>
    </i>
    <i>
      <x v="45"/>
    </i>
    <i>
      <x v="43"/>
    </i>
    <i>
      <x v="130"/>
    </i>
    <i>
      <x v="86"/>
    </i>
    <i>
      <x v="173"/>
    </i>
    <i>
      <x v="121"/>
    </i>
    <i>
      <x v="145"/>
    </i>
    <i>
      <x v="94"/>
    </i>
    <i>
      <x v="75"/>
    </i>
    <i>
      <x v="201"/>
    </i>
    <i>
      <x v="166"/>
    </i>
    <i>
      <x v="170"/>
    </i>
    <i>
      <x v="189"/>
    </i>
    <i>
      <x v="163"/>
    </i>
    <i>
      <x v="146"/>
    </i>
    <i>
      <x v="169"/>
    </i>
    <i>
      <x v="180"/>
    </i>
    <i>
      <x v="168"/>
    </i>
    <i>
      <x v="136"/>
    </i>
    <i>
      <x v="155"/>
    </i>
    <i>
      <x v="18"/>
    </i>
    <i>
      <x v="131"/>
    </i>
    <i>
      <x v="90"/>
    </i>
    <i>
      <x v="99"/>
    </i>
    <i>
      <x v="98"/>
    </i>
    <i>
      <x v="93"/>
    </i>
    <i>
      <x v="87"/>
    </i>
    <i>
      <x v="15"/>
    </i>
    <i>
      <x v="56"/>
    </i>
    <i>
      <x v="13"/>
    </i>
    <i>
      <x v="119"/>
    </i>
    <i>
      <x v="150"/>
    </i>
    <i>
      <x v="188"/>
    </i>
    <i>
      <x v="83"/>
    </i>
    <i>
      <x v="21"/>
    </i>
    <i>
      <x v="6"/>
    </i>
    <i>
      <x v="134"/>
    </i>
    <i>
      <x v="158"/>
    </i>
    <i>
      <x v="95"/>
    </i>
    <i>
      <x v="40"/>
    </i>
    <i>
      <x v="92"/>
    </i>
    <i>
      <x v="124"/>
    </i>
    <i>
      <x v="14"/>
    </i>
    <i>
      <x v="110"/>
    </i>
    <i>
      <x v="1"/>
    </i>
    <i>
      <x v="5"/>
    </i>
    <i>
      <x v="81"/>
    </i>
    <i>
      <x v="160"/>
    </i>
    <i>
      <x v="154"/>
    </i>
    <i>
      <x v="192"/>
    </i>
    <i>
      <x v="123"/>
    </i>
    <i>
      <x v="4"/>
    </i>
    <i>
      <x v="79"/>
    </i>
    <i>
      <x v="157"/>
    </i>
    <i>
      <x v="186"/>
    </i>
    <i>
      <x v="82"/>
    </i>
    <i>
      <x v="152"/>
    </i>
    <i>
      <x v="11"/>
    </i>
    <i>
      <x v="50"/>
    </i>
    <i>
      <x v="167"/>
    </i>
    <i>
      <x v="149"/>
    </i>
    <i>
      <x v="44"/>
    </i>
    <i>
      <x v="48"/>
    </i>
    <i>
      <x v="17"/>
    </i>
    <i>
      <x v="10"/>
    </i>
    <i>
      <x v="71"/>
    </i>
    <i>
      <x v="208"/>
    </i>
    <i>
      <x v="89"/>
    </i>
    <i>
      <x v="128"/>
    </i>
    <i>
      <x v="36"/>
    </i>
    <i>
      <x v="101"/>
    </i>
    <i>
      <x v="72"/>
    </i>
    <i>
      <x v="91"/>
    </i>
    <i>
      <x v="116"/>
    </i>
    <i>
      <x v="108"/>
    </i>
    <i>
      <x v="177"/>
    </i>
    <i>
      <x v="118"/>
    </i>
    <i>
      <x v="194"/>
    </i>
    <i>
      <x v="46"/>
    </i>
    <i>
      <x v="16"/>
    </i>
    <i>
      <x v="172"/>
    </i>
    <i>
      <x v="191"/>
    </i>
    <i>
      <x v="195"/>
    </i>
    <i>
      <x v="193"/>
    </i>
    <i>
      <x v="141"/>
    </i>
    <i>
      <x v="115"/>
    </i>
    <i>
      <x v="58"/>
    </i>
    <i>
      <x v="53"/>
    </i>
    <i>
      <x v="23"/>
    </i>
    <i>
      <x v="70"/>
    </i>
    <i>
      <x v="135"/>
    </i>
    <i>
      <x v="61"/>
    </i>
    <i>
      <x v="114"/>
    </i>
    <i>
      <x/>
    </i>
    <i>
      <x v="109"/>
    </i>
    <i>
      <x v="47"/>
    </i>
    <i>
      <x v="42"/>
    </i>
    <i>
      <x v="156"/>
    </i>
    <i>
      <x v="196"/>
    </i>
    <i>
      <x v="187"/>
    </i>
    <i>
      <x v="62"/>
    </i>
    <i>
      <x v="140"/>
    </i>
    <i>
      <x v="78"/>
    </i>
    <i>
      <x v="57"/>
    </i>
    <i>
      <x v="148"/>
    </i>
    <i>
      <x v="9"/>
    </i>
    <i>
      <x v="205"/>
    </i>
    <i>
      <x v="174"/>
    </i>
    <i>
      <x v="85"/>
    </i>
    <i>
      <x v="125"/>
    </i>
    <i>
      <x v="120"/>
    </i>
    <i>
      <x v="54"/>
    </i>
    <i>
      <x v="67"/>
    </i>
    <i>
      <x v="129"/>
    </i>
    <i>
      <x v="206"/>
    </i>
    <i>
      <x v="27"/>
    </i>
    <i>
      <x v="165"/>
    </i>
    <i>
      <x v="32"/>
    </i>
    <i t="grand">
      <x/>
    </i>
  </rowItems>
  <colItems count="1">
    <i/>
  </colItems>
  <dataFields count="1">
    <dataField name="Suma de Utilidad" fld="12" baseField="0" baseItem="0" numFmtId="166"/>
  </dataFields>
  <formats count="1">
    <format dxfId="4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6B8742-867E-4816-BB7F-C89B5741CC4E}" name="TablaDinámica5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compact="0" compactData="0" multipleFieldFilters="0" chartFormat="5">
  <location ref="J3:K19" firstHeaderRow="1" firstDataRow="1" firstDataCol="1"/>
  <pivotFields count="17">
    <pivotField compact="0" numFmtId="14" outline="0" showAll="0"/>
    <pivotField compact="0" outline="0" showAll="0"/>
    <pivotField compact="0" outline="0" showAll="0"/>
    <pivotField compact="0" numFmtId="165" outline="0" showAll="0"/>
    <pivotField compact="0" outline="0" showAll="0" sortType="descending">
      <items count="15">
        <item x="10"/>
        <item x="0"/>
        <item x="4"/>
        <item x="1"/>
        <item x="2"/>
        <item x="6"/>
        <item x="12"/>
        <item x="8"/>
        <item x="11"/>
        <item x="9"/>
        <item x="3"/>
        <item x="13"/>
        <item x="5"/>
        <item x="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compact="0" outline="0" showAll="0" sortType="ascending">
      <items count="16">
        <item x="1"/>
        <item x="3"/>
        <item x="5"/>
        <item x="13"/>
        <item x="14"/>
        <item x="0"/>
        <item x="7"/>
        <item x="8"/>
        <item x="4"/>
        <item x="2"/>
        <item x="9"/>
        <item x="12"/>
        <item x="6"/>
        <item x="10"/>
        <item x="1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compact="0" numFmtId="165" outline="0" showAll="0"/>
    <pivotField compact="0" numFmtId="165" outline="0" showAll="0"/>
    <pivotField compact="0" numFmtId="165" outline="0" showAll="0"/>
    <pivotField compact="0" numFmtId="165" outline="0" showAll="0"/>
    <pivotField compact="0" numFmtId="165" outline="0" showAll="0"/>
    <pivotField dataField="1" compact="0" numFmtId="165" outline="0" showAll="0"/>
    <pivotField compact="0" outline="0" showAll="0"/>
    <pivotField compact="0" outline="0" showAll="0"/>
    <pivotField compact="0" outline="0" showAll="0">
      <items count="13">
        <item x="1"/>
        <item x="8"/>
        <item x="11"/>
        <item x="0"/>
        <item x="5"/>
        <item x="6"/>
        <item x="7"/>
        <item x="9"/>
        <item x="4"/>
        <item x="10"/>
        <item x="3"/>
        <item x="2"/>
        <item t="default"/>
      </items>
    </pivotField>
    <pivotField compact="0" outline="0" showAll="0">
      <items count="4">
        <item x="0"/>
        <item x="2"/>
        <item x="1"/>
        <item t="default"/>
      </items>
    </pivotField>
  </pivotFields>
  <rowFields count="1">
    <field x="5"/>
  </rowFields>
  <rowItems count="16">
    <i>
      <x/>
    </i>
    <i>
      <x v="11"/>
    </i>
    <i>
      <x v="9"/>
    </i>
    <i>
      <x v="6"/>
    </i>
    <i>
      <x v="1"/>
    </i>
    <i>
      <x v="10"/>
    </i>
    <i>
      <x v="12"/>
    </i>
    <i>
      <x v="5"/>
    </i>
    <i>
      <x v="2"/>
    </i>
    <i>
      <x v="7"/>
    </i>
    <i>
      <x v="3"/>
    </i>
    <i>
      <x v="8"/>
    </i>
    <i>
      <x v="4"/>
    </i>
    <i>
      <x v="14"/>
    </i>
    <i>
      <x v="13"/>
    </i>
    <i t="grand">
      <x/>
    </i>
  </rowItems>
  <colItems count="1">
    <i/>
  </colItems>
  <dataFields count="1">
    <dataField name="Suma de Utilidad" fld="12" baseField="0" baseItem="0" numFmtId="166"/>
  </dataFields>
  <formats count="1">
    <format dxfId="42">
      <pivotArea outline="0" collapsedLevelsAreSubtotals="1" fieldPosition="0"/>
    </format>
  </formats>
  <chartFormats count="1">
    <chartFormat chart="4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92C8B9-A1A4-476E-9754-03F8C2927B5E}" name="TablaDinámica4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compact="0" compactData="0" multipleFieldFilters="0" chartFormat="5">
  <location ref="G3:H18" firstHeaderRow="1" firstDataRow="1" firstDataCol="1"/>
  <pivotFields count="17">
    <pivotField compact="0" numFmtId="14" outline="0" showAll="0"/>
    <pivotField compact="0" outline="0" showAll="0"/>
    <pivotField compact="0" outline="0" showAll="0"/>
    <pivotField compact="0" numFmtId="165" outline="0" showAll="0"/>
    <pivotField axis="axisRow" compact="0" outline="0" showAll="0" sortType="ascending">
      <items count="15">
        <item x="10"/>
        <item x="0"/>
        <item x="4"/>
        <item x="1"/>
        <item x="2"/>
        <item x="6"/>
        <item x="12"/>
        <item x="8"/>
        <item x="11"/>
        <item x="9"/>
        <item x="3"/>
        <item x="13"/>
        <item x="5"/>
        <item x="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compact="0" outline="0" showAll="0"/>
    <pivotField compact="0" numFmtId="165" outline="0" showAll="0"/>
    <pivotField compact="0" numFmtId="165" outline="0" showAll="0"/>
    <pivotField compact="0" numFmtId="165" outline="0" showAll="0"/>
    <pivotField compact="0" numFmtId="165" outline="0" showAll="0"/>
    <pivotField compact="0" numFmtId="165" outline="0" showAll="0"/>
    <pivotField dataField="1" compact="0" numFmtId="165" outline="0" showAll="0"/>
    <pivotField compact="0" outline="0" showAll="0"/>
    <pivotField compact="0" outline="0" showAll="0"/>
    <pivotField compact="0" outline="0" showAll="0">
      <items count="13">
        <item x="1"/>
        <item x="8"/>
        <item x="11"/>
        <item x="0"/>
        <item x="5"/>
        <item x="6"/>
        <item x="7"/>
        <item x="9"/>
        <item x="4"/>
        <item x="10"/>
        <item x="3"/>
        <item x="2"/>
        <item t="default"/>
      </items>
    </pivotField>
    <pivotField compact="0" outline="0" showAll="0">
      <items count="4">
        <item x="0"/>
        <item x="2"/>
        <item x="1"/>
        <item t="default"/>
      </items>
    </pivotField>
  </pivotFields>
  <rowFields count="1">
    <field x="4"/>
  </rowFields>
  <rowItems count="15">
    <i>
      <x v="3"/>
    </i>
    <i>
      <x v="5"/>
    </i>
    <i>
      <x/>
    </i>
    <i>
      <x v="8"/>
    </i>
    <i>
      <x v="9"/>
    </i>
    <i>
      <x v="11"/>
    </i>
    <i>
      <x v="10"/>
    </i>
    <i>
      <x v="7"/>
    </i>
    <i>
      <x v="12"/>
    </i>
    <i>
      <x v="13"/>
    </i>
    <i>
      <x v="1"/>
    </i>
    <i>
      <x v="2"/>
    </i>
    <i>
      <x v="6"/>
    </i>
    <i>
      <x v="4"/>
    </i>
    <i t="grand">
      <x/>
    </i>
  </rowItems>
  <colItems count="1">
    <i/>
  </colItems>
  <dataFields count="1">
    <dataField name="Suma de Utilidad" fld="12" baseField="0" baseItem="0" numFmtId="166"/>
  </dataFields>
  <formats count="1">
    <format dxfId="43">
      <pivotArea outline="0" collapsedLevelsAreSubtotals="1" fieldPosition="0"/>
    </format>
  </formats>
  <chartFormats count="1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1D4E5F2E-6245-4045-92EF-7AFAC6D63585}" sourceName="Mes">
  <pivotTables>
    <pivotTable tabId="4" name="TablaDinámica3"/>
    <pivotTable tabId="3" name="TablaDinámica2"/>
    <pivotTable tabId="4" name="TablaDinámica1"/>
    <pivotTable tabId="3" name="TablaDinámica7"/>
    <pivotTable tabId="4" name="TablaDinámica4"/>
    <pivotTable tabId="4" name="TablaDinámica5"/>
    <pivotTable tabId="4" name="TablaDinámica6"/>
    <pivotTable tabId="4" name="TablaDinámica8"/>
  </pivotTables>
  <data>
    <tabular pivotCacheId="1780524504">
      <items count="12">
        <i x="1" s="1"/>
        <i x="8" s="1"/>
        <i x="11" s="1"/>
        <i x="0" s="1"/>
        <i x="5" s="1"/>
        <i x="6" s="1"/>
        <i x="7" s="1"/>
        <i x="9" s="1"/>
        <i x="10" s="1"/>
        <i x="3" s="1"/>
        <i x="2" s="1"/>
        <i x="4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8953AD5C-9AE2-4199-8B41-13EEA64D4153}" sourceName="Año">
  <pivotTables>
    <pivotTable tabId="4" name="TablaDinámica3"/>
    <pivotTable tabId="3" name="TablaDinámica2"/>
    <pivotTable tabId="4" name="TablaDinámica1"/>
    <pivotTable tabId="3" name="TablaDinámica7"/>
    <pivotTable tabId="4" name="TablaDinámica4"/>
    <pivotTable tabId="4" name="TablaDinámica5"/>
    <pivotTable tabId="4" name="TablaDinámica6"/>
    <pivotTable tabId="4" name="TablaDinámica8"/>
  </pivotTables>
  <data>
    <tabular pivotCacheId="1780524504">
      <items count="3">
        <i x="0" s="1"/>
        <i x="2" s="1"/>
        <i x="1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nductor" xr10:uid="{9E9114C2-5810-44A5-8ADC-32BE0CD2AFA5}" sourceName="Conductor">
  <pivotTables>
    <pivotTable tabId="3" name="TablaDinámica2"/>
    <pivotTable tabId="4" name="TablaDinámica1"/>
    <pivotTable tabId="4" name="TablaDinámica3"/>
    <pivotTable tabId="3" name="TablaDinámica7"/>
  </pivotTables>
  <data>
    <tabular pivotCacheId="1780524504">
      <items count="7">
        <i x="6" s="1"/>
        <i x="4" s="1"/>
        <i x="0" s="1"/>
        <i x="1" s="1"/>
        <i x="2" s="1"/>
        <i x="5" s="1"/>
        <i x="3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Ruta" xr10:uid="{3692C64E-0191-4A23-8178-4A6ACDF2DB9C}" sourceName="Ruta">
  <pivotTables>
    <pivotTable tabId="3" name="TablaDinámica2"/>
    <pivotTable tabId="3" name="TablaDinámica7"/>
  </pivotTables>
  <data>
    <tabular pivotCacheId="1780524504">
      <items count="210">
        <i x="136" s="1"/>
        <i x="108" s="1"/>
        <i x="80" s="1"/>
        <i x="178" s="1"/>
        <i x="164" s="1"/>
        <i x="150" s="1"/>
        <i x="52" s="1"/>
        <i x="38" s="1"/>
        <i x="94" s="1"/>
        <i x="122" s="1"/>
        <i x="24" s="1"/>
        <i x="192" s="1"/>
        <i x="66" s="1"/>
        <i x="10" s="1"/>
        <i x="206" s="1"/>
        <i x="196" s="1"/>
        <i x="168" s="1"/>
        <i x="140" s="1"/>
        <i x="28" s="1"/>
        <i x="14" s="1"/>
        <i x="0" s="1"/>
        <i x="112" s="1"/>
        <i x="98" s="1"/>
        <i x="154" s="1"/>
        <i x="182" s="1"/>
        <i x="84" s="1"/>
        <i x="42" s="1"/>
        <i x="126" s="1"/>
        <i x="70" s="1"/>
        <i x="56" s="1"/>
        <i x="46" s="1"/>
        <i x="18" s="1"/>
        <i x="200" s="1"/>
        <i x="88" s="1"/>
        <i x="74" s="1"/>
        <i x="60" s="1"/>
        <i x="172" s="1"/>
        <i x="158" s="1"/>
        <i x="4" s="1"/>
        <i x="32" s="1"/>
        <i x="144" s="1"/>
        <i x="102" s="1"/>
        <i x="186" s="1"/>
        <i x="130" s="1"/>
        <i x="116" s="1"/>
        <i x="1" s="1"/>
        <i x="183" s="1"/>
        <i x="155" s="1"/>
        <i x="43" s="1"/>
        <i x="29" s="1"/>
        <i x="15" s="1"/>
        <i x="127" s="1"/>
        <i x="113" s="1"/>
        <i x="169" s="1"/>
        <i x="197" s="1"/>
        <i x="99" s="1"/>
        <i x="57" s="1"/>
        <i x="141" s="1"/>
        <i x="85" s="1"/>
        <i x="71" s="1"/>
        <i x="16" s="1"/>
        <i x="198" s="1"/>
        <i x="170" s="1"/>
        <i x="58" s="1"/>
        <i x="44" s="1"/>
        <i x="30" s="1"/>
        <i x="142" s="1"/>
        <i x="128" s="1"/>
        <i x="184" s="1"/>
        <i x="2" s="1"/>
        <i x="114" s="1"/>
        <i x="72" s="1"/>
        <i x="156" s="1"/>
        <i x="100" s="1"/>
        <i x="86" s="1"/>
        <i x="76" s="1"/>
        <i x="48" s="1"/>
        <i x="20" s="1"/>
        <i x="118" s="1"/>
        <i x="104" s="1"/>
        <i x="90" s="1"/>
        <i x="202" s="1"/>
        <i x="188" s="1"/>
        <i x="34" s="1"/>
        <i x="62" s="1"/>
        <i x="174" s="1"/>
        <i x="132" s="1"/>
        <i x="6" s="1"/>
        <i x="160" s="1"/>
        <i x="146" s="1"/>
        <i x="166" s="1"/>
        <i x="138" s="1"/>
        <i x="110" s="1"/>
        <i x="208" s="1"/>
        <i x="194" s="1"/>
        <i x="180" s="1"/>
        <i x="82" s="1"/>
        <i x="68" s="1"/>
        <i x="124" s="1"/>
        <i x="152" s="1"/>
        <i x="54" s="1"/>
        <i x="12" s="1"/>
        <i x="96" s="1"/>
        <i x="40" s="1"/>
        <i x="26" s="1"/>
        <i x="106" s="1"/>
        <i x="78" s="1"/>
        <i x="50" s="1"/>
        <i x="148" s="1"/>
        <i x="134" s="1"/>
        <i x="120" s="1"/>
        <i x="22" s="1"/>
        <i x="8" s="1"/>
        <i x="64" s="1"/>
        <i x="92" s="1"/>
        <i x="204" s="1"/>
        <i x="162" s="1"/>
        <i x="36" s="1"/>
        <i x="190" s="1"/>
        <i x="176" s="1"/>
        <i x="151" s="1"/>
        <i x="123" s="1"/>
        <i x="95" s="1"/>
        <i x="193" s="1"/>
        <i x="179" s="1"/>
        <i x="165" s="1"/>
        <i x="67" s="1"/>
        <i x="53" s="1"/>
        <i x="109" s="1"/>
        <i x="137" s="1"/>
        <i x="39" s="1"/>
        <i x="207" s="1"/>
        <i x="81" s="1"/>
        <i x="25" s="1"/>
        <i x="11" s="1"/>
        <i x="121" s="1"/>
        <i x="93" s="1"/>
        <i x="65" s="1"/>
        <i x="163" s="1"/>
        <i x="149" s="1"/>
        <i x="135" s="1"/>
        <i x="37" s="1"/>
        <i x="23" s="1"/>
        <i x="79" s="1"/>
        <i x="107" s="1"/>
        <i x="9" s="1"/>
        <i x="177" s="1"/>
        <i x="51" s="1"/>
        <i x="205" s="1"/>
        <i x="191" s="1"/>
        <i x="31" s="1"/>
        <i x="3" s="1"/>
        <i x="185" s="1"/>
        <i x="73" s="1"/>
        <i x="59" s="1"/>
        <i x="45" s="1"/>
        <i x="157" s="1"/>
        <i x="143" s="1"/>
        <i x="199" s="1"/>
        <i x="17" s="1"/>
        <i x="129" s="1"/>
        <i x="87" s="1"/>
        <i x="171" s="1"/>
        <i x="115" s="1"/>
        <i x="101" s="1"/>
        <i x="181" s="1"/>
        <i x="153" s="1"/>
        <i x="125" s="1"/>
        <i x="13" s="1"/>
        <i x="209" s="1"/>
        <i x="195" s="1"/>
        <i x="97" s="1"/>
        <i x="83" s="1"/>
        <i x="139" s="1"/>
        <i x="167" s="1"/>
        <i x="69" s="1"/>
        <i x="27" s="1"/>
        <i x="111" s="1"/>
        <i x="55" s="1"/>
        <i x="41" s="1"/>
        <i x="61" s="1"/>
        <i x="33" s="1"/>
        <i x="5" s="1"/>
        <i x="103" s="1"/>
        <i x="89" s="1"/>
        <i x="75" s="1"/>
        <i x="187" s="1"/>
        <i x="173" s="1"/>
        <i x="19" s="1"/>
        <i x="47" s="1"/>
        <i x="159" s="1"/>
        <i x="117" s="1"/>
        <i x="201" s="1"/>
        <i x="145" s="1"/>
        <i x="131" s="1"/>
        <i x="91" s="1"/>
        <i x="63" s="1"/>
        <i x="35" s="1"/>
        <i x="133" s="1"/>
        <i x="119" s="1"/>
        <i x="105" s="1"/>
        <i x="7" s="1"/>
        <i x="203" s="1"/>
        <i x="49" s="1"/>
        <i x="77" s="1"/>
        <i x="189" s="1"/>
        <i x="147" s="1"/>
        <i x="21" s="1"/>
        <i x="175" s="1"/>
        <i x="161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F57E45FF-A29F-4EC3-96CF-5AA3575B94FF}" cache="SegmentaciónDeDatos_Mes" caption="Mes" columnCount="4" style="SlicerStyleDark6" rowHeight="241300"/>
  <slicer name="Año" xr10:uid="{69ECF95E-A8D5-4B59-96F1-499B4E22A09D}" cache="SegmentaciónDeDatos_Año" caption="Año" style="SlicerStyleDark6" rowHeight="241300"/>
  <slicer name="Conductor" xr10:uid="{C51AC58E-1621-4EB3-AC30-9400A038CBF6}" cache="SegmentaciónDeDatos_Conductor" caption="Conductor" style="SlicerStyleDark4" rowHeight="241300"/>
  <slicer name="Ruta" xr10:uid="{2D7C223E-7D13-44A0-8E43-F6D8CEB460A2}" cache="SegmentaciónDeDatos_Ruta" caption="Ruta" style="SlicerStyleDark2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4455C7-8450-4293-A285-F61D21104843}" name="Tabla1" displayName="Tabla1" ref="A1:Q321" totalsRowShown="0" headerRowDxfId="37" dataDxfId="36">
  <autoFilter ref="A1:Q321" xr:uid="{59D8693F-181A-4071-BB19-9C18269E43B9}"/>
  <tableColumns count="17">
    <tableColumn id="1" xr3:uid="{65916CB4-C53E-43A7-B59A-29B9A9B6F334}" name="Fecha" dataDxfId="35">
      <calculatedColumnFormula>RANDBETWEEN(42736,43530)</calculatedColumnFormula>
    </tableColumn>
    <tableColumn id="2" xr3:uid="{904B0FF6-D190-454F-A4A2-17ADB7B742C9}" name="Placa" dataDxfId="34">
      <calculatedColumnFormula>CONCATENATE("AQ","-",RANDBETWEEN(100,999))</calculatedColumnFormula>
    </tableColumn>
    <tableColumn id="17" xr3:uid="{61B8C449-8080-41A3-BF82-7D9D609F2875}" name="Conductor" dataDxfId="33"/>
    <tableColumn id="3" xr3:uid="{5BD9F8F5-846B-4EC1-9065-0FA0391B61E1}" name="Tonelaje de camión" dataDxfId="32" dataCellStyle="Millares">
      <calculatedColumnFormula>RANDBETWEEN(1,30)</calculatedColumnFormula>
    </tableColumn>
    <tableColumn id="4" xr3:uid="{6E7FA9BB-7703-45EA-840E-E71ED9FEFFE9}" name="Origen" dataDxfId="31"/>
    <tableColumn id="5" xr3:uid="{CA150DDD-5C3F-41C0-A632-E3381CE18005}" name="Destino" dataDxfId="30"/>
    <tableColumn id="6" xr3:uid="{CA0D1236-D8A0-40CB-8735-9E1E9E7452B8}" name="Ruta" dataDxfId="29">
      <calculatedColumnFormula>CONCATENATE(Tabla1[[#This Row],[Origen]],"-",Tabla1[[#This Row],[Destino]])</calculatedColumnFormula>
    </tableColumn>
    <tableColumn id="7" xr3:uid="{956ED0CB-B298-49CF-BA10-2E4CEFFF0B88}" name="Valor flete" dataDxfId="28" dataCellStyle="Millares">
      <calculatedColumnFormula>RANDBETWEEN(1000,5000)</calculatedColumnFormula>
    </tableColumn>
    <tableColumn id="8" xr3:uid="{6467950D-B321-4EAA-B38F-D78B6B53B2DD}" name="Costo peaje" dataDxfId="27" dataCellStyle="Millares">
      <calculatedColumnFormula>RANDBETWEEN(50,200)</calculatedColumnFormula>
    </tableColumn>
    <tableColumn id="9" xr3:uid="{15B91D47-3108-43FE-8547-A8DE548416B8}" name="Costo combustible" dataDxfId="26" dataCellStyle="Millares">
      <calculatedColumnFormula>RANDBETWEEN(300,500)</calculatedColumnFormula>
    </tableColumn>
    <tableColumn id="10" xr3:uid="{55C8255C-8F8C-4ADE-80ED-3508F7162210}" name="Costos varios" dataDxfId="25" dataCellStyle="Millares">
      <calculatedColumnFormula>RANDBETWEEN(50,200)</calculatedColumnFormula>
    </tableColumn>
    <tableColumn id="11" xr3:uid="{A37B222D-26D1-4ACD-A0D1-27C18ABC5112}" name="Total costos" dataDxfId="24" dataCellStyle="Millares">
      <calculatedColumnFormula>Tabla1[[#This Row],[Costo peaje]]+Tabla1[[#This Row],[Costo combustible]]+Tabla1[[#This Row],[Costos varios]]</calculatedColumnFormula>
    </tableColumn>
    <tableColumn id="12" xr3:uid="{6224E4DE-7E65-48C1-AD2F-80AEC77915F7}" name="Utilidad" dataDxfId="23" dataCellStyle="Millares">
      <calculatedColumnFormula>Tabla1[[#This Row],[Valor flete]]-Tabla1[[#This Row],[Total costos]]</calculatedColumnFormula>
    </tableColumn>
    <tableColumn id="13" xr3:uid="{701A5226-AF77-4D89-B931-1287D79B3D90}" name="Lead time (días)" dataDxfId="22">
      <calculatedColumnFormula>RANDBETWEEN(1,10)</calculatedColumnFormula>
    </tableColumn>
    <tableColumn id="14" xr3:uid="{3F216006-5A06-49B2-B94A-7C664723C9E7}" name="Observaciones" dataDxfId="21"/>
    <tableColumn id="15" xr3:uid="{AB0B62E6-CBEF-4F27-8104-A85EA74BE634}" name="Mes" dataDxfId="20">
      <calculatedColumnFormula>VLOOKUP(MONTH(Tabla1[[#This Row],[Fecha]]),Tabla2[],2,0)</calculatedColumnFormula>
    </tableColumn>
    <tableColumn id="16" xr3:uid="{01F58642-B9F1-4501-8257-82912A584EAF}" name="Año" dataDxfId="19">
      <calculatedColumnFormula>YEAR(Tabla1[[#This Row],[Fecha]])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49A4CB-EE5D-4C2F-98E3-B2D1B5A9F4C7}" name="Tabla2" displayName="Tabla2" ref="B6:C18" totalsRowShown="0" headerRowDxfId="18" dataDxfId="17">
  <autoFilter ref="B6:C18" xr:uid="{5B2EC8C7-ECAD-499B-B851-19B0A3B94168}"/>
  <tableColumns count="2">
    <tableColumn id="1" xr3:uid="{575FB32A-B321-4D4A-A3B7-BD6DA03F90C1}" name="Id Mes" dataDxfId="16"/>
    <tableColumn id="2" xr3:uid="{8070E2F2-8EEC-41E2-82AF-BBF429582FA4}" name="Mes" dataDxfId="15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5FE4E93-F3EA-415D-864F-4E0F9705A470}" name="Tabla3" displayName="Tabla3" ref="E6:E13" totalsRowShown="0" headerRowDxfId="14" dataDxfId="13">
  <autoFilter ref="E6:E13" xr:uid="{EEEA0A50-6ED7-4F77-A1BC-9F422854BEC4}"/>
  <tableColumns count="1">
    <tableColumn id="1" xr3:uid="{45FE1EE0-2890-4208-9C3A-3CD5A3BB108C}" name="Nombre conductor" dataDxfId="12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BCAC6E5-262D-4846-9DB0-FD3A0B084D7C}" name="Tabla4" displayName="Tabla4" ref="G6:G13" totalsRowShown="0" headerRowDxfId="11" dataDxfId="10">
  <autoFilter ref="G6:G13" xr:uid="{83D96842-2F9E-45C8-84C5-C93ACBF59EC9}"/>
  <tableColumns count="1">
    <tableColumn id="1" xr3:uid="{23887F63-F0CC-41E4-9F57-512395EE9FC2}" name="Tonelaje" dataDxfId="9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7F02FF7-1041-4AB6-9AF7-9CEDDAEDCDD9}" name="Tabla5" displayName="Tabla5" ref="I6:I14" totalsRowShown="0" headerRowDxfId="8" dataDxfId="7">
  <autoFilter ref="I6:I14" xr:uid="{82F0A5D6-DB8B-4F47-92D2-266A3DD29FDC}"/>
  <tableColumns count="1">
    <tableColumn id="1" xr3:uid="{511BAD65-EA82-469F-AFEF-AE7AFE3094EB}" name="Observación" dataDxfId="6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F871D00-1CB6-4419-BCE7-D9076377E008}" name="Tabla6" displayName="Tabla6" ref="K6:K20" totalsRowShown="0" headerRowDxfId="5" dataDxfId="4">
  <autoFilter ref="K6:K20" xr:uid="{89F2C380-6EED-4F51-A18D-12F2FFF41A69}"/>
  <tableColumns count="1">
    <tableColumn id="1" xr3:uid="{55CDA44A-2066-4752-BD24-41B79D9EAAFC}" name="Origen" dataDxfId="3"/>
  </tableColumns>
  <tableStyleInfo name="TableStyleMedium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9EFF67B-CB05-41CC-A961-716A76F19F83}" name="Tabla7" displayName="Tabla7" ref="M6:M21" totalsRowShown="0" headerRowDxfId="2" dataDxfId="1">
  <autoFilter ref="M6:M21" xr:uid="{45C8EA5B-C79D-4EEB-8713-A9EA310859E3}"/>
  <tableColumns count="1">
    <tableColumn id="1" xr3:uid="{5819EF57-4B66-4C2E-A494-7825D80CED00}" name="Destino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5.xml"/><Relationship Id="rId7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Relationship Id="rId6" Type="http://schemas.openxmlformats.org/officeDocument/2006/relationships/pivotTable" Target="../pivotTables/pivotTable8.xml"/><Relationship Id="rId5" Type="http://schemas.openxmlformats.org/officeDocument/2006/relationships/pivotTable" Target="../pivotTables/pivotTable7.xml"/><Relationship Id="rId4" Type="http://schemas.openxmlformats.org/officeDocument/2006/relationships/pivotTable" Target="../pivotTables/pivotTable6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675E9-7846-4C95-B599-0CE1804E521C}">
  <dimension ref="A2:S69"/>
  <sheetViews>
    <sheetView showGridLines="0" zoomScale="70" zoomScaleNormal="70" workbookViewId="0">
      <selection activeCell="AG22" sqref="AG22"/>
    </sheetView>
  </sheetViews>
  <sheetFormatPr baseColWidth="10" defaultRowHeight="15" x14ac:dyDescent="0.25"/>
  <cols>
    <col min="1" max="1" width="4" customWidth="1"/>
    <col min="2" max="2" width="20" customWidth="1"/>
    <col min="3" max="3" width="11.5703125" bestFit="1" customWidth="1"/>
    <col min="4" max="4" width="12.85546875" customWidth="1"/>
    <col min="5" max="5" width="16.42578125" bestFit="1" customWidth="1"/>
    <col min="20" max="20" width="8.42578125" customWidth="1"/>
  </cols>
  <sheetData>
    <row r="2" spans="1:19" ht="23.25" x14ac:dyDescent="0.35">
      <c r="B2" s="21"/>
    </row>
    <row r="4" spans="1:19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s="15" customFormat="1" ht="12.75" x14ac:dyDescent="0.2"/>
    <row r="15" spans="1:19" s="15" customFormat="1" ht="12.75" x14ac:dyDescent="0.2"/>
    <row r="16" spans="1:19" s="15" customFormat="1" ht="12.75" x14ac:dyDescent="0.2"/>
    <row r="17" spans="5:19" s="15" customFormat="1" ht="12.75" x14ac:dyDescent="0.2"/>
    <row r="18" spans="5:19" s="15" customFormat="1" ht="12.75" x14ac:dyDescent="0.2"/>
    <row r="19" spans="5:19" s="15" customFormat="1" ht="12.75" x14ac:dyDescent="0.2"/>
    <row r="20" spans="5:19" s="15" customFormat="1" ht="12.75" x14ac:dyDescent="0.2"/>
    <row r="21" spans="5:19" s="15" customFormat="1" ht="12.75" x14ac:dyDescent="0.2"/>
    <row r="22" spans="5:19" s="15" customFormat="1" ht="12.75" x14ac:dyDescent="0.2"/>
    <row r="23" spans="5:19" s="15" customFormat="1" ht="12.75" x14ac:dyDescent="0.2"/>
    <row r="24" spans="5:19" s="15" customFormat="1" ht="12.75" x14ac:dyDescent="0.2"/>
    <row r="25" spans="5:19" s="15" customFormat="1" ht="12.75" x14ac:dyDescent="0.2"/>
    <row r="26" spans="5:19" s="15" customFormat="1" ht="12.75" x14ac:dyDescent="0.2"/>
    <row r="27" spans="5:19" s="15" customFormat="1" ht="12.75" x14ac:dyDescent="0.2"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</row>
    <row r="46" spans="2:7" ht="15.75" x14ac:dyDescent="0.3">
      <c r="B46" s="19" t="s">
        <v>95</v>
      </c>
      <c r="C46" s="15"/>
      <c r="D46" s="15"/>
      <c r="E46" s="19" t="s">
        <v>120</v>
      </c>
      <c r="F46" s="15"/>
      <c r="G46" s="15"/>
    </row>
    <row r="47" spans="2:7" x14ac:dyDescent="0.25">
      <c r="B47" s="15"/>
      <c r="C47" s="15"/>
      <c r="D47" s="15"/>
      <c r="E47" s="15"/>
      <c r="F47" s="15"/>
      <c r="G47" s="15"/>
    </row>
    <row r="48" spans="2:7" x14ac:dyDescent="0.25">
      <c r="B48" s="16" t="s">
        <v>3</v>
      </c>
      <c r="C48" s="17" t="s">
        <v>94</v>
      </c>
      <c r="D48" s="15"/>
      <c r="E48" s="20" t="s">
        <v>4</v>
      </c>
      <c r="F48" s="17" t="s">
        <v>94</v>
      </c>
      <c r="G48" s="20"/>
    </row>
    <row r="49" spans="2:6" x14ac:dyDescent="0.25">
      <c r="B49" s="15" t="s">
        <v>50</v>
      </c>
      <c r="C49" s="18">
        <v>74613</v>
      </c>
      <c r="D49" s="15"/>
      <c r="E49" s="15" t="s">
        <v>72</v>
      </c>
      <c r="F49" s="18">
        <v>68919</v>
      </c>
    </row>
    <row r="50" spans="2:6" x14ac:dyDescent="0.25">
      <c r="B50" s="15" t="s">
        <v>52</v>
      </c>
      <c r="C50" s="18">
        <v>72744</v>
      </c>
      <c r="D50" s="15"/>
      <c r="E50" s="15" t="s">
        <v>73</v>
      </c>
      <c r="F50" s="18">
        <v>68436</v>
      </c>
    </row>
    <row r="51" spans="2:6" x14ac:dyDescent="0.25">
      <c r="B51" s="15" t="s">
        <v>60</v>
      </c>
      <c r="C51" s="18">
        <v>72173</v>
      </c>
      <c r="D51" s="15"/>
      <c r="E51" s="15" t="s">
        <v>76</v>
      </c>
      <c r="F51" s="18">
        <v>67426</v>
      </c>
    </row>
    <row r="52" spans="2:6" x14ac:dyDescent="0.25">
      <c r="B52" s="15" t="s">
        <v>48</v>
      </c>
      <c r="C52" s="18">
        <v>71212</v>
      </c>
      <c r="D52" s="15"/>
      <c r="E52" s="15" t="s">
        <v>66</v>
      </c>
      <c r="F52" s="18">
        <v>67213</v>
      </c>
    </row>
    <row r="53" spans="2:6" x14ac:dyDescent="0.25">
      <c r="B53" s="15" t="s">
        <v>55</v>
      </c>
      <c r="C53" s="18">
        <v>69803</v>
      </c>
      <c r="D53" s="15"/>
      <c r="E53" s="15" t="s">
        <v>75</v>
      </c>
      <c r="F53" s="18">
        <v>65487</v>
      </c>
    </row>
    <row r="54" spans="2:6" x14ac:dyDescent="0.25">
      <c r="B54" s="15" t="s">
        <v>93</v>
      </c>
      <c r="C54" s="18">
        <v>360545</v>
      </c>
      <c r="D54" s="15"/>
      <c r="E54" s="15" t="s">
        <v>93</v>
      </c>
      <c r="F54" s="18">
        <v>337481</v>
      </c>
    </row>
    <row r="69" spans="4:4" x14ac:dyDescent="0.25">
      <c r="D69" s="15"/>
    </row>
  </sheetData>
  <pageMargins left="0.7" right="0.7" top="0.75" bottom="0.75" header="0.3" footer="0.3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E6F9A-9C53-4B58-92C0-03055D00087B}">
  <dimension ref="B2:S214"/>
  <sheetViews>
    <sheetView workbookViewId="0">
      <selection activeCell="K4" sqref="K4"/>
    </sheetView>
  </sheetViews>
  <sheetFormatPr baseColWidth="10" defaultRowHeight="15" x14ac:dyDescent="0.25"/>
  <cols>
    <col min="1" max="1" width="3.140625" customWidth="1"/>
    <col min="2" max="5" width="9.5703125" bestFit="1" customWidth="1"/>
    <col min="7" max="7" width="18" bestFit="1" customWidth="1"/>
    <col min="8" max="8" width="15" bestFit="1" customWidth="1"/>
    <col min="10" max="10" width="19.5703125" bestFit="1" customWidth="1"/>
    <col min="11" max="11" width="15" bestFit="1" customWidth="1"/>
    <col min="13" max="13" width="37.7109375" bestFit="1" customWidth="1"/>
    <col min="14" max="14" width="15" bestFit="1" customWidth="1"/>
    <col min="16" max="16" width="23.85546875" bestFit="1" customWidth="1"/>
    <col min="17" max="19" width="9.5703125" bestFit="1" customWidth="1"/>
  </cols>
  <sheetData>
    <row r="2" spans="2:19" x14ac:dyDescent="0.25">
      <c r="B2" s="13" t="s">
        <v>92</v>
      </c>
    </row>
    <row r="3" spans="2:19" x14ac:dyDescent="0.25">
      <c r="B3" t="s">
        <v>121</v>
      </c>
      <c r="C3" t="s">
        <v>122</v>
      </c>
      <c r="D3" t="s">
        <v>123</v>
      </c>
      <c r="G3" s="14" t="s">
        <v>3</v>
      </c>
      <c r="H3" t="s">
        <v>91</v>
      </c>
      <c r="J3" s="14" t="s">
        <v>4</v>
      </c>
      <c r="K3" t="s">
        <v>91</v>
      </c>
      <c r="M3" s="14" t="s">
        <v>5</v>
      </c>
      <c r="N3" t="s">
        <v>91</v>
      </c>
      <c r="P3" s="14" t="s">
        <v>13</v>
      </c>
      <c r="Q3" t="s">
        <v>121</v>
      </c>
      <c r="R3" t="s">
        <v>122</v>
      </c>
      <c r="S3" t="s">
        <v>123</v>
      </c>
    </row>
    <row r="4" spans="2:19" x14ac:dyDescent="0.25">
      <c r="B4" s="12">
        <v>939930</v>
      </c>
      <c r="C4" s="12">
        <v>208780</v>
      </c>
      <c r="D4" s="12">
        <v>731150</v>
      </c>
      <c r="G4" t="s">
        <v>49</v>
      </c>
      <c r="H4" s="12">
        <v>41082</v>
      </c>
      <c r="J4" t="s">
        <v>63</v>
      </c>
      <c r="K4" s="12">
        <v>39596</v>
      </c>
      <c r="M4" t="s">
        <v>106</v>
      </c>
      <c r="N4" s="12">
        <v>7998</v>
      </c>
      <c r="P4" t="s">
        <v>85</v>
      </c>
      <c r="Q4" s="12">
        <v>115387</v>
      </c>
      <c r="R4" s="12">
        <v>25704</v>
      </c>
      <c r="S4" s="12">
        <v>89683</v>
      </c>
    </row>
    <row r="5" spans="2:19" x14ac:dyDescent="0.25">
      <c r="G5" t="s">
        <v>54</v>
      </c>
      <c r="H5" s="12">
        <v>44751</v>
      </c>
      <c r="J5" t="s">
        <v>74</v>
      </c>
      <c r="K5" s="12">
        <v>43090</v>
      </c>
      <c r="M5" t="s">
        <v>124</v>
      </c>
      <c r="N5" s="12">
        <v>7759</v>
      </c>
      <c r="P5" t="s">
        <v>80</v>
      </c>
      <c r="Q5" s="12">
        <v>123198</v>
      </c>
      <c r="R5" s="12">
        <v>26583</v>
      </c>
      <c r="S5" s="12">
        <v>96615</v>
      </c>
    </row>
    <row r="6" spans="2:19" x14ac:dyDescent="0.25">
      <c r="B6" s="12">
        <f t="shared" ref="B6:D6" si="0">B4</f>
        <v>939930</v>
      </c>
      <c r="C6" s="12">
        <f t="shared" si="0"/>
        <v>208780</v>
      </c>
      <c r="D6" s="12">
        <f t="shared" si="0"/>
        <v>731150</v>
      </c>
      <c r="G6" t="s">
        <v>58</v>
      </c>
      <c r="H6" s="12">
        <v>48444</v>
      </c>
      <c r="J6" t="s">
        <v>64</v>
      </c>
      <c r="K6" s="12">
        <v>44716</v>
      </c>
      <c r="M6" t="s">
        <v>97</v>
      </c>
      <c r="N6" s="12">
        <v>7712</v>
      </c>
      <c r="P6" t="s">
        <v>82</v>
      </c>
      <c r="Q6" s="12">
        <v>118495</v>
      </c>
      <c r="R6" s="12">
        <v>25959</v>
      </c>
      <c r="S6" s="12">
        <v>92536</v>
      </c>
    </row>
    <row r="7" spans="2:19" x14ac:dyDescent="0.25">
      <c r="C7" s="10">
        <f>+C6/$B$6</f>
        <v>0.22212292404753545</v>
      </c>
      <c r="D7" s="10">
        <f>+D6/$B$6</f>
        <v>0.77787707595246458</v>
      </c>
      <c r="G7" t="s">
        <v>59</v>
      </c>
      <c r="H7" s="12">
        <v>50184</v>
      </c>
      <c r="J7" t="s">
        <v>69</v>
      </c>
      <c r="K7" s="12">
        <v>45639</v>
      </c>
      <c r="M7" t="s">
        <v>125</v>
      </c>
      <c r="N7" s="12">
        <v>7653</v>
      </c>
      <c r="P7" t="s">
        <v>79</v>
      </c>
      <c r="Q7" s="12">
        <v>122967</v>
      </c>
      <c r="R7" s="12">
        <v>25640</v>
      </c>
      <c r="S7" s="12">
        <v>97327</v>
      </c>
    </row>
    <row r="8" spans="2:19" x14ac:dyDescent="0.25">
      <c r="G8" t="s">
        <v>57</v>
      </c>
      <c r="H8" s="12">
        <v>50518</v>
      </c>
      <c r="J8" t="s">
        <v>65</v>
      </c>
      <c r="K8" s="12">
        <v>45769</v>
      </c>
      <c r="M8" t="s">
        <v>126</v>
      </c>
      <c r="N8" s="12">
        <v>7599</v>
      </c>
      <c r="P8" t="s">
        <v>81</v>
      </c>
      <c r="Q8" s="12">
        <v>126051</v>
      </c>
      <c r="R8" s="12">
        <v>26744</v>
      </c>
      <c r="S8" s="12">
        <v>99307</v>
      </c>
    </row>
    <row r="9" spans="2:19" x14ac:dyDescent="0.25">
      <c r="G9" t="s">
        <v>61</v>
      </c>
      <c r="H9" s="12">
        <v>50554</v>
      </c>
      <c r="J9" t="s">
        <v>71</v>
      </c>
      <c r="K9" s="12">
        <v>47396</v>
      </c>
      <c r="M9" t="s">
        <v>127</v>
      </c>
      <c r="N9" s="12">
        <v>7339</v>
      </c>
      <c r="P9" t="s">
        <v>84</v>
      </c>
      <c r="Q9" s="12">
        <v>125627</v>
      </c>
      <c r="R9" s="12">
        <v>26431</v>
      </c>
      <c r="S9" s="12">
        <v>99196</v>
      </c>
    </row>
    <row r="10" spans="2:19" x14ac:dyDescent="0.25">
      <c r="B10" s="14" t="s">
        <v>14</v>
      </c>
      <c r="C10" t="s">
        <v>121</v>
      </c>
      <c r="D10" t="s">
        <v>122</v>
      </c>
      <c r="E10" t="s">
        <v>123</v>
      </c>
      <c r="G10" t="s">
        <v>51</v>
      </c>
      <c r="H10" s="12">
        <v>51023</v>
      </c>
      <c r="J10" t="s">
        <v>68</v>
      </c>
      <c r="K10" s="12">
        <v>47525</v>
      </c>
      <c r="M10" t="s">
        <v>99</v>
      </c>
      <c r="N10" s="12">
        <v>7337</v>
      </c>
      <c r="P10" t="s">
        <v>83</v>
      </c>
      <c r="Q10" s="12">
        <v>93136</v>
      </c>
      <c r="R10" s="12">
        <v>26435</v>
      </c>
      <c r="S10" s="12">
        <v>66701</v>
      </c>
    </row>
    <row r="11" spans="2:19" x14ac:dyDescent="0.25">
      <c r="B11" t="s">
        <v>18</v>
      </c>
      <c r="C11" s="12">
        <v>107652</v>
      </c>
      <c r="D11" s="12">
        <v>23200</v>
      </c>
      <c r="E11" s="12">
        <v>84452</v>
      </c>
      <c r="G11" t="s">
        <v>56</v>
      </c>
      <c r="H11" s="12">
        <v>52633</v>
      </c>
      <c r="J11" t="s">
        <v>62</v>
      </c>
      <c r="K11" s="12">
        <v>48584</v>
      </c>
      <c r="M11" t="s">
        <v>117</v>
      </c>
      <c r="N11" s="12">
        <v>7227</v>
      </c>
      <c r="P11" t="s">
        <v>78</v>
      </c>
      <c r="Q11" s="12">
        <v>115069</v>
      </c>
      <c r="R11" s="12">
        <v>25284</v>
      </c>
      <c r="S11" s="12">
        <v>89785</v>
      </c>
    </row>
    <row r="12" spans="2:19" x14ac:dyDescent="0.25">
      <c r="B12" t="s">
        <v>19</v>
      </c>
      <c r="C12" s="12">
        <v>114538</v>
      </c>
      <c r="D12" s="12">
        <v>25964</v>
      </c>
      <c r="E12" s="12">
        <v>88574</v>
      </c>
      <c r="G12" t="s">
        <v>53</v>
      </c>
      <c r="H12" s="12">
        <v>54319</v>
      </c>
      <c r="J12" t="s">
        <v>67</v>
      </c>
      <c r="K12" s="12">
        <v>49172</v>
      </c>
      <c r="M12" t="s">
        <v>128</v>
      </c>
      <c r="N12" s="12">
        <v>7194</v>
      </c>
      <c r="P12" t="s">
        <v>93</v>
      </c>
      <c r="Q12" s="12">
        <v>939930</v>
      </c>
      <c r="R12" s="12">
        <v>208780</v>
      </c>
      <c r="S12" s="12">
        <v>731150</v>
      </c>
    </row>
    <row r="13" spans="2:19" x14ac:dyDescent="0.25">
      <c r="B13" t="s">
        <v>20</v>
      </c>
      <c r="C13" s="12">
        <v>75706</v>
      </c>
      <c r="D13" s="12">
        <v>16663</v>
      </c>
      <c r="E13" s="12">
        <v>59043</v>
      </c>
      <c r="G13" t="s">
        <v>55</v>
      </c>
      <c r="H13" s="12">
        <v>55338</v>
      </c>
      <c r="J13" t="s">
        <v>70</v>
      </c>
      <c r="K13" s="12">
        <v>50806</v>
      </c>
      <c r="M13" t="s">
        <v>129</v>
      </c>
      <c r="N13" s="12">
        <v>6908</v>
      </c>
    </row>
    <row r="14" spans="2:19" x14ac:dyDescent="0.25">
      <c r="B14" t="s">
        <v>21</v>
      </c>
      <c r="C14" s="12">
        <v>66835</v>
      </c>
      <c r="D14" s="12">
        <v>16792</v>
      </c>
      <c r="E14" s="12">
        <v>50043</v>
      </c>
      <c r="G14" t="s">
        <v>48</v>
      </c>
      <c r="H14" s="12">
        <v>56416</v>
      </c>
      <c r="J14" t="s">
        <v>75</v>
      </c>
      <c r="K14" s="12">
        <v>52003</v>
      </c>
      <c r="M14" t="s">
        <v>130</v>
      </c>
      <c r="N14" s="12">
        <v>6769</v>
      </c>
    </row>
    <row r="15" spans="2:19" x14ac:dyDescent="0.25">
      <c r="B15" t="s">
        <v>22</v>
      </c>
      <c r="C15" s="12">
        <v>55270</v>
      </c>
      <c r="D15" s="12">
        <v>13467</v>
      </c>
      <c r="E15" s="12">
        <v>41803</v>
      </c>
      <c r="G15" t="s">
        <v>52</v>
      </c>
      <c r="H15" s="12">
        <v>57808</v>
      </c>
      <c r="J15" t="s">
        <v>66</v>
      </c>
      <c r="K15" s="12">
        <v>53158</v>
      </c>
      <c r="M15" t="s">
        <v>131</v>
      </c>
      <c r="N15" s="12">
        <v>6508</v>
      </c>
    </row>
    <row r="16" spans="2:19" x14ac:dyDescent="0.25">
      <c r="B16" t="s">
        <v>23</v>
      </c>
      <c r="C16" s="12">
        <v>94013</v>
      </c>
      <c r="D16" s="12">
        <v>22874</v>
      </c>
      <c r="E16" s="12">
        <v>71139</v>
      </c>
      <c r="G16" t="s">
        <v>60</v>
      </c>
      <c r="H16" s="12">
        <v>58273</v>
      </c>
      <c r="J16" t="s">
        <v>76</v>
      </c>
      <c r="K16" s="12">
        <v>54016</v>
      </c>
      <c r="M16" t="s">
        <v>110</v>
      </c>
      <c r="N16" s="12">
        <v>6436</v>
      </c>
    </row>
    <row r="17" spans="2:14" x14ac:dyDescent="0.25">
      <c r="B17" t="s">
        <v>24</v>
      </c>
      <c r="C17" s="12">
        <v>66983</v>
      </c>
      <c r="D17" s="12">
        <v>12808</v>
      </c>
      <c r="E17" s="12">
        <v>54175</v>
      </c>
      <c r="G17" t="s">
        <v>50</v>
      </c>
      <c r="H17" s="12">
        <v>59807</v>
      </c>
      <c r="J17" t="s">
        <v>73</v>
      </c>
      <c r="K17" s="12">
        <v>54368</v>
      </c>
      <c r="M17" t="s">
        <v>132</v>
      </c>
      <c r="N17" s="12">
        <v>6403</v>
      </c>
    </row>
    <row r="18" spans="2:14" x14ac:dyDescent="0.25">
      <c r="B18" t="s">
        <v>25</v>
      </c>
      <c r="C18" s="12">
        <v>62346</v>
      </c>
      <c r="D18" s="12">
        <v>14361</v>
      </c>
      <c r="E18" s="12">
        <v>47985</v>
      </c>
      <c r="G18" t="s">
        <v>93</v>
      </c>
      <c r="H18" s="12">
        <v>731150</v>
      </c>
      <c r="J18" t="s">
        <v>72</v>
      </c>
      <c r="K18" s="12">
        <v>55312</v>
      </c>
      <c r="M18" t="s">
        <v>111</v>
      </c>
      <c r="N18" s="12">
        <v>6387</v>
      </c>
    </row>
    <row r="19" spans="2:14" x14ac:dyDescent="0.25">
      <c r="B19" t="s">
        <v>26</v>
      </c>
      <c r="C19" s="12">
        <v>72560</v>
      </c>
      <c r="D19" s="12">
        <v>14393</v>
      </c>
      <c r="E19" s="12">
        <v>58167</v>
      </c>
      <c r="J19" t="s">
        <v>93</v>
      </c>
      <c r="K19" s="12">
        <v>731150</v>
      </c>
      <c r="M19" t="s">
        <v>133</v>
      </c>
      <c r="N19" s="12">
        <v>6370</v>
      </c>
    </row>
    <row r="20" spans="2:14" x14ac:dyDescent="0.25">
      <c r="B20" t="s">
        <v>27</v>
      </c>
      <c r="C20" s="12">
        <v>65386</v>
      </c>
      <c r="D20" s="12">
        <v>15169</v>
      </c>
      <c r="E20" s="12">
        <v>50217</v>
      </c>
      <c r="M20" t="s">
        <v>134</v>
      </c>
      <c r="N20" s="12">
        <v>6324</v>
      </c>
    </row>
    <row r="21" spans="2:14" x14ac:dyDescent="0.25">
      <c r="B21" t="s">
        <v>28</v>
      </c>
      <c r="C21" s="12">
        <v>77709</v>
      </c>
      <c r="D21" s="12">
        <v>15975</v>
      </c>
      <c r="E21" s="12">
        <v>61734</v>
      </c>
      <c r="M21" t="s">
        <v>135</v>
      </c>
      <c r="N21" s="12">
        <v>6264</v>
      </c>
    </row>
    <row r="22" spans="2:14" x14ac:dyDescent="0.25">
      <c r="B22" t="s">
        <v>29</v>
      </c>
      <c r="C22" s="12">
        <v>80932</v>
      </c>
      <c r="D22" s="12">
        <v>17114</v>
      </c>
      <c r="E22" s="12">
        <v>63818</v>
      </c>
      <c r="M22" t="s">
        <v>136</v>
      </c>
      <c r="N22" s="12">
        <v>6235</v>
      </c>
    </row>
    <row r="23" spans="2:14" x14ac:dyDescent="0.25">
      <c r="B23" t="s">
        <v>93</v>
      </c>
      <c r="C23" s="12">
        <v>939930</v>
      </c>
      <c r="D23" s="12">
        <v>208780</v>
      </c>
      <c r="E23" s="12">
        <v>731150</v>
      </c>
      <c r="M23" t="s">
        <v>137</v>
      </c>
      <c r="N23" s="12">
        <v>6233</v>
      </c>
    </row>
    <row r="24" spans="2:14" x14ac:dyDescent="0.25">
      <c r="M24" t="s">
        <v>138</v>
      </c>
      <c r="N24" s="12">
        <v>6186</v>
      </c>
    </row>
    <row r="25" spans="2:14" x14ac:dyDescent="0.25">
      <c r="M25" t="s">
        <v>139</v>
      </c>
      <c r="N25" s="12">
        <v>6117</v>
      </c>
    </row>
    <row r="26" spans="2:14" x14ac:dyDescent="0.25">
      <c r="M26" t="s">
        <v>140</v>
      </c>
      <c r="N26" s="12">
        <v>5999</v>
      </c>
    </row>
    <row r="27" spans="2:14" x14ac:dyDescent="0.25">
      <c r="M27" t="s">
        <v>141</v>
      </c>
      <c r="N27" s="12">
        <v>5997</v>
      </c>
    </row>
    <row r="28" spans="2:14" x14ac:dyDescent="0.25">
      <c r="M28" t="s">
        <v>100</v>
      </c>
      <c r="N28" s="12">
        <v>5984</v>
      </c>
    </row>
    <row r="29" spans="2:14" x14ac:dyDescent="0.25">
      <c r="M29" t="s">
        <v>142</v>
      </c>
      <c r="N29" s="12">
        <v>5984</v>
      </c>
    </row>
    <row r="30" spans="2:14" x14ac:dyDescent="0.25">
      <c r="M30" t="s">
        <v>143</v>
      </c>
      <c r="N30" s="12">
        <v>5950</v>
      </c>
    </row>
    <row r="31" spans="2:14" x14ac:dyDescent="0.25">
      <c r="M31" t="s">
        <v>144</v>
      </c>
      <c r="N31" s="12">
        <v>5927</v>
      </c>
    </row>
    <row r="32" spans="2:14" x14ac:dyDescent="0.25">
      <c r="M32" t="s">
        <v>145</v>
      </c>
      <c r="N32" s="12">
        <v>5885</v>
      </c>
    </row>
    <row r="33" spans="13:14" x14ac:dyDescent="0.25">
      <c r="M33" t="s">
        <v>101</v>
      </c>
      <c r="N33" s="12">
        <v>5694</v>
      </c>
    </row>
    <row r="34" spans="13:14" x14ac:dyDescent="0.25">
      <c r="M34" t="s">
        <v>146</v>
      </c>
      <c r="N34" s="12">
        <v>5683</v>
      </c>
    </row>
    <row r="35" spans="13:14" x14ac:dyDescent="0.25">
      <c r="M35" t="s">
        <v>147</v>
      </c>
      <c r="N35" s="12">
        <v>5675</v>
      </c>
    </row>
    <row r="36" spans="13:14" x14ac:dyDescent="0.25">
      <c r="M36" t="s">
        <v>109</v>
      </c>
      <c r="N36" s="12">
        <v>5604</v>
      </c>
    </row>
    <row r="37" spans="13:14" x14ac:dyDescent="0.25">
      <c r="M37" t="s">
        <v>148</v>
      </c>
      <c r="N37" s="12">
        <v>5518</v>
      </c>
    </row>
    <row r="38" spans="13:14" x14ac:dyDescent="0.25">
      <c r="M38" t="s">
        <v>149</v>
      </c>
      <c r="N38" s="12">
        <v>5508</v>
      </c>
    </row>
    <row r="39" spans="13:14" x14ac:dyDescent="0.25">
      <c r="M39" t="s">
        <v>150</v>
      </c>
      <c r="N39" s="12">
        <v>5457</v>
      </c>
    </row>
    <row r="40" spans="13:14" x14ac:dyDescent="0.25">
      <c r="M40" t="s">
        <v>151</v>
      </c>
      <c r="N40" s="12">
        <v>5368</v>
      </c>
    </row>
    <row r="41" spans="13:14" x14ac:dyDescent="0.25">
      <c r="M41" t="s">
        <v>152</v>
      </c>
      <c r="N41" s="12">
        <v>5324</v>
      </c>
    </row>
    <row r="42" spans="13:14" x14ac:dyDescent="0.25">
      <c r="M42" t="s">
        <v>153</v>
      </c>
      <c r="N42" s="12">
        <v>5301</v>
      </c>
    </row>
    <row r="43" spans="13:14" x14ac:dyDescent="0.25">
      <c r="M43" t="s">
        <v>119</v>
      </c>
      <c r="N43" s="12">
        <v>5263</v>
      </c>
    </row>
    <row r="44" spans="13:14" x14ac:dyDescent="0.25">
      <c r="M44" t="s">
        <v>154</v>
      </c>
      <c r="N44" s="12">
        <v>5222</v>
      </c>
    </row>
    <row r="45" spans="13:14" x14ac:dyDescent="0.25">
      <c r="M45" t="s">
        <v>155</v>
      </c>
      <c r="N45" s="12">
        <v>5191</v>
      </c>
    </row>
    <row r="46" spans="13:14" x14ac:dyDescent="0.25">
      <c r="M46" t="s">
        <v>156</v>
      </c>
      <c r="N46" s="12">
        <v>5170</v>
      </c>
    </row>
    <row r="47" spans="13:14" x14ac:dyDescent="0.25">
      <c r="M47" t="s">
        <v>114</v>
      </c>
      <c r="N47" s="12">
        <v>5139</v>
      </c>
    </row>
    <row r="48" spans="13:14" x14ac:dyDescent="0.25">
      <c r="M48" t="s">
        <v>157</v>
      </c>
      <c r="N48" s="12">
        <v>5046</v>
      </c>
    </row>
    <row r="49" spans="13:14" x14ac:dyDescent="0.25">
      <c r="M49" t="s">
        <v>158</v>
      </c>
      <c r="N49" s="12">
        <v>5001</v>
      </c>
    </row>
    <row r="50" spans="13:14" x14ac:dyDescent="0.25">
      <c r="M50" t="s">
        <v>159</v>
      </c>
      <c r="N50" s="12">
        <v>4996</v>
      </c>
    </row>
    <row r="51" spans="13:14" x14ac:dyDescent="0.25">
      <c r="M51" t="s">
        <v>160</v>
      </c>
      <c r="N51" s="12">
        <v>4949</v>
      </c>
    </row>
    <row r="52" spans="13:14" x14ac:dyDescent="0.25">
      <c r="M52" t="s">
        <v>161</v>
      </c>
      <c r="N52" s="12">
        <v>4838</v>
      </c>
    </row>
    <row r="53" spans="13:14" x14ac:dyDescent="0.25">
      <c r="M53" t="s">
        <v>162</v>
      </c>
      <c r="N53" s="12">
        <v>4808</v>
      </c>
    </row>
    <row r="54" spans="13:14" x14ac:dyDescent="0.25">
      <c r="M54" t="s">
        <v>163</v>
      </c>
      <c r="N54" s="12">
        <v>4756</v>
      </c>
    </row>
    <row r="55" spans="13:14" x14ac:dyDescent="0.25">
      <c r="M55" t="s">
        <v>164</v>
      </c>
      <c r="N55" s="12">
        <v>4687</v>
      </c>
    </row>
    <row r="56" spans="13:14" x14ac:dyDescent="0.25">
      <c r="M56" t="s">
        <v>165</v>
      </c>
      <c r="N56" s="12">
        <v>4395</v>
      </c>
    </row>
    <row r="57" spans="13:14" x14ac:dyDescent="0.25">
      <c r="M57" t="s">
        <v>166</v>
      </c>
      <c r="N57" s="12">
        <v>4357</v>
      </c>
    </row>
    <row r="58" spans="13:14" x14ac:dyDescent="0.25">
      <c r="M58" t="s">
        <v>167</v>
      </c>
      <c r="N58" s="12">
        <v>4349</v>
      </c>
    </row>
    <row r="59" spans="13:14" x14ac:dyDescent="0.25">
      <c r="M59" t="s">
        <v>168</v>
      </c>
      <c r="N59" s="12">
        <v>4344</v>
      </c>
    </row>
    <row r="60" spans="13:14" x14ac:dyDescent="0.25">
      <c r="M60" t="s">
        <v>169</v>
      </c>
      <c r="N60" s="12">
        <v>4330</v>
      </c>
    </row>
    <row r="61" spans="13:14" x14ac:dyDescent="0.25">
      <c r="M61" t="s">
        <v>170</v>
      </c>
      <c r="N61" s="12">
        <v>4300</v>
      </c>
    </row>
    <row r="62" spans="13:14" x14ac:dyDescent="0.25">
      <c r="M62" t="s">
        <v>112</v>
      </c>
      <c r="N62" s="12">
        <v>4282</v>
      </c>
    </row>
    <row r="63" spans="13:14" x14ac:dyDescent="0.25">
      <c r="M63" t="s">
        <v>171</v>
      </c>
      <c r="N63" s="12">
        <v>4279</v>
      </c>
    </row>
    <row r="64" spans="13:14" x14ac:dyDescent="0.25">
      <c r="M64" t="s">
        <v>113</v>
      </c>
      <c r="N64" s="12">
        <v>4273</v>
      </c>
    </row>
    <row r="65" spans="13:14" x14ac:dyDescent="0.25">
      <c r="M65" t="s">
        <v>172</v>
      </c>
      <c r="N65" s="12">
        <v>4270</v>
      </c>
    </row>
    <row r="66" spans="13:14" x14ac:dyDescent="0.25">
      <c r="M66" t="s">
        <v>173</v>
      </c>
      <c r="N66" s="12">
        <v>4267</v>
      </c>
    </row>
    <row r="67" spans="13:14" x14ac:dyDescent="0.25">
      <c r="M67" t="s">
        <v>174</v>
      </c>
      <c r="N67" s="12">
        <v>4249</v>
      </c>
    </row>
    <row r="68" spans="13:14" x14ac:dyDescent="0.25">
      <c r="M68" t="s">
        <v>175</v>
      </c>
      <c r="N68" s="12">
        <v>4228</v>
      </c>
    </row>
    <row r="69" spans="13:14" x14ac:dyDescent="0.25">
      <c r="M69" t="s">
        <v>176</v>
      </c>
      <c r="N69" s="12">
        <v>4226</v>
      </c>
    </row>
    <row r="70" spans="13:14" x14ac:dyDescent="0.25">
      <c r="M70" t="s">
        <v>177</v>
      </c>
      <c r="N70" s="12">
        <v>4222</v>
      </c>
    </row>
    <row r="71" spans="13:14" x14ac:dyDescent="0.25">
      <c r="M71" t="s">
        <v>178</v>
      </c>
      <c r="N71" s="12">
        <v>4199</v>
      </c>
    </row>
    <row r="72" spans="13:14" x14ac:dyDescent="0.25">
      <c r="M72" t="s">
        <v>179</v>
      </c>
      <c r="N72" s="12">
        <v>4185</v>
      </c>
    </row>
    <row r="73" spans="13:14" x14ac:dyDescent="0.25">
      <c r="M73" t="s">
        <v>180</v>
      </c>
      <c r="N73" s="12">
        <v>4116</v>
      </c>
    </row>
    <row r="74" spans="13:14" x14ac:dyDescent="0.25">
      <c r="M74" t="s">
        <v>181</v>
      </c>
      <c r="N74" s="12">
        <v>4097</v>
      </c>
    </row>
    <row r="75" spans="13:14" x14ac:dyDescent="0.25">
      <c r="M75" t="s">
        <v>182</v>
      </c>
      <c r="N75" s="12">
        <v>4096</v>
      </c>
    </row>
    <row r="76" spans="13:14" x14ac:dyDescent="0.25">
      <c r="M76" t="s">
        <v>183</v>
      </c>
      <c r="N76" s="12">
        <v>4016</v>
      </c>
    </row>
    <row r="77" spans="13:14" x14ac:dyDescent="0.25">
      <c r="M77" t="s">
        <v>184</v>
      </c>
      <c r="N77" s="12">
        <v>4009</v>
      </c>
    </row>
    <row r="78" spans="13:14" x14ac:dyDescent="0.25">
      <c r="M78" t="s">
        <v>185</v>
      </c>
      <c r="N78" s="12">
        <v>3981</v>
      </c>
    </row>
    <row r="79" spans="13:14" x14ac:dyDescent="0.25">
      <c r="M79" t="s">
        <v>186</v>
      </c>
      <c r="N79" s="12">
        <v>3943</v>
      </c>
    </row>
    <row r="80" spans="13:14" x14ac:dyDescent="0.25">
      <c r="M80" t="s">
        <v>187</v>
      </c>
      <c r="N80" s="12">
        <v>3907</v>
      </c>
    </row>
    <row r="81" spans="13:14" x14ac:dyDescent="0.25">
      <c r="M81" t="s">
        <v>188</v>
      </c>
      <c r="N81" s="12">
        <v>3884</v>
      </c>
    </row>
    <row r="82" spans="13:14" x14ac:dyDescent="0.25">
      <c r="M82" t="s">
        <v>189</v>
      </c>
      <c r="N82" s="12">
        <v>3873</v>
      </c>
    </row>
    <row r="83" spans="13:14" x14ac:dyDescent="0.25">
      <c r="M83" t="s">
        <v>190</v>
      </c>
      <c r="N83" s="12">
        <v>3856</v>
      </c>
    </row>
    <row r="84" spans="13:14" x14ac:dyDescent="0.25">
      <c r="M84" t="s">
        <v>191</v>
      </c>
      <c r="N84" s="12">
        <v>3792</v>
      </c>
    </row>
    <row r="85" spans="13:14" x14ac:dyDescent="0.25">
      <c r="M85" t="s">
        <v>192</v>
      </c>
      <c r="N85" s="12">
        <v>3779</v>
      </c>
    </row>
    <row r="86" spans="13:14" x14ac:dyDescent="0.25">
      <c r="M86" t="s">
        <v>193</v>
      </c>
      <c r="N86" s="12">
        <v>3767</v>
      </c>
    </row>
    <row r="87" spans="13:14" x14ac:dyDescent="0.25">
      <c r="M87" t="s">
        <v>194</v>
      </c>
      <c r="N87" s="12">
        <v>3747</v>
      </c>
    </row>
    <row r="88" spans="13:14" x14ac:dyDescent="0.25">
      <c r="M88" t="s">
        <v>195</v>
      </c>
      <c r="N88" s="12">
        <v>3743</v>
      </c>
    </row>
    <row r="89" spans="13:14" x14ac:dyDescent="0.25">
      <c r="M89" t="s">
        <v>196</v>
      </c>
      <c r="N89" s="12">
        <v>3702</v>
      </c>
    </row>
    <row r="90" spans="13:14" x14ac:dyDescent="0.25">
      <c r="M90" t="s">
        <v>197</v>
      </c>
      <c r="N90" s="12">
        <v>3683</v>
      </c>
    </row>
    <row r="91" spans="13:14" x14ac:dyDescent="0.25">
      <c r="M91" t="s">
        <v>198</v>
      </c>
      <c r="N91" s="12">
        <v>3662</v>
      </c>
    </row>
    <row r="92" spans="13:14" x14ac:dyDescent="0.25">
      <c r="M92" t="s">
        <v>199</v>
      </c>
      <c r="N92" s="12">
        <v>3656</v>
      </c>
    </row>
    <row r="93" spans="13:14" x14ac:dyDescent="0.25">
      <c r="M93" t="s">
        <v>200</v>
      </c>
      <c r="N93" s="12">
        <v>3612</v>
      </c>
    </row>
    <row r="94" spans="13:14" x14ac:dyDescent="0.25">
      <c r="M94" t="s">
        <v>201</v>
      </c>
      <c r="N94" s="12">
        <v>3599</v>
      </c>
    </row>
    <row r="95" spans="13:14" x14ac:dyDescent="0.25">
      <c r="M95" t="s">
        <v>202</v>
      </c>
      <c r="N95" s="12">
        <v>3592</v>
      </c>
    </row>
    <row r="96" spans="13:14" x14ac:dyDescent="0.25">
      <c r="M96" t="s">
        <v>102</v>
      </c>
      <c r="N96" s="12">
        <v>3559</v>
      </c>
    </row>
    <row r="97" spans="13:14" x14ac:dyDescent="0.25">
      <c r="M97" t="s">
        <v>203</v>
      </c>
      <c r="N97" s="12">
        <v>3555</v>
      </c>
    </row>
    <row r="98" spans="13:14" x14ac:dyDescent="0.25">
      <c r="M98" t="s">
        <v>204</v>
      </c>
      <c r="N98" s="12">
        <v>3548</v>
      </c>
    </row>
    <row r="99" spans="13:14" x14ac:dyDescent="0.25">
      <c r="M99" t="s">
        <v>205</v>
      </c>
      <c r="N99" s="12">
        <v>3505</v>
      </c>
    </row>
    <row r="100" spans="13:14" x14ac:dyDescent="0.25">
      <c r="M100" t="s">
        <v>115</v>
      </c>
      <c r="N100" s="12">
        <v>3496</v>
      </c>
    </row>
    <row r="101" spans="13:14" x14ac:dyDescent="0.25">
      <c r="M101" t="s">
        <v>206</v>
      </c>
      <c r="N101" s="12">
        <v>3493</v>
      </c>
    </row>
    <row r="102" spans="13:14" x14ac:dyDescent="0.25">
      <c r="M102" t="s">
        <v>207</v>
      </c>
      <c r="N102" s="12">
        <v>3481</v>
      </c>
    </row>
    <row r="103" spans="13:14" x14ac:dyDescent="0.25">
      <c r="M103" t="s">
        <v>208</v>
      </c>
      <c r="N103" s="12">
        <v>3481</v>
      </c>
    </row>
    <row r="104" spans="13:14" x14ac:dyDescent="0.25">
      <c r="M104" t="s">
        <v>107</v>
      </c>
      <c r="N104" s="12">
        <v>3459</v>
      </c>
    </row>
    <row r="105" spans="13:14" x14ac:dyDescent="0.25">
      <c r="M105" t="s">
        <v>209</v>
      </c>
      <c r="N105" s="12">
        <v>3459</v>
      </c>
    </row>
    <row r="106" spans="13:14" x14ac:dyDescent="0.25">
      <c r="M106" t="s">
        <v>210</v>
      </c>
      <c r="N106" s="12">
        <v>3409</v>
      </c>
    </row>
    <row r="107" spans="13:14" x14ac:dyDescent="0.25">
      <c r="M107" t="s">
        <v>211</v>
      </c>
      <c r="N107" s="12">
        <v>3301</v>
      </c>
    </row>
    <row r="108" spans="13:14" x14ac:dyDescent="0.25">
      <c r="M108" t="s">
        <v>212</v>
      </c>
      <c r="N108" s="12">
        <v>3253</v>
      </c>
    </row>
    <row r="109" spans="13:14" x14ac:dyDescent="0.25">
      <c r="M109" t="s">
        <v>213</v>
      </c>
      <c r="N109" s="12">
        <v>3237</v>
      </c>
    </row>
    <row r="110" spans="13:14" x14ac:dyDescent="0.25">
      <c r="M110" t="s">
        <v>214</v>
      </c>
      <c r="N110" s="12">
        <v>3219</v>
      </c>
    </row>
    <row r="111" spans="13:14" x14ac:dyDescent="0.25">
      <c r="M111" t="s">
        <v>215</v>
      </c>
      <c r="N111" s="12">
        <v>3212</v>
      </c>
    </row>
    <row r="112" spans="13:14" x14ac:dyDescent="0.25">
      <c r="M112" t="s">
        <v>116</v>
      </c>
      <c r="N112" s="12">
        <v>3193</v>
      </c>
    </row>
    <row r="113" spans="13:14" x14ac:dyDescent="0.25">
      <c r="M113" t="s">
        <v>216</v>
      </c>
      <c r="N113" s="12">
        <v>3193</v>
      </c>
    </row>
    <row r="114" spans="13:14" x14ac:dyDescent="0.25">
      <c r="M114" t="s">
        <v>217</v>
      </c>
      <c r="N114" s="12">
        <v>3168</v>
      </c>
    </row>
    <row r="115" spans="13:14" x14ac:dyDescent="0.25">
      <c r="M115" t="s">
        <v>218</v>
      </c>
      <c r="N115" s="12">
        <v>3161</v>
      </c>
    </row>
    <row r="116" spans="13:14" x14ac:dyDescent="0.25">
      <c r="M116" t="s">
        <v>219</v>
      </c>
      <c r="N116" s="12">
        <v>3154</v>
      </c>
    </row>
    <row r="117" spans="13:14" x14ac:dyDescent="0.25">
      <c r="M117" t="s">
        <v>220</v>
      </c>
      <c r="N117" s="12">
        <v>3151</v>
      </c>
    </row>
    <row r="118" spans="13:14" x14ac:dyDescent="0.25">
      <c r="M118" t="s">
        <v>108</v>
      </c>
      <c r="N118" s="12">
        <v>3142</v>
      </c>
    </row>
    <row r="119" spans="13:14" x14ac:dyDescent="0.25">
      <c r="M119" t="s">
        <v>221</v>
      </c>
      <c r="N119" s="12">
        <v>3140</v>
      </c>
    </row>
    <row r="120" spans="13:14" x14ac:dyDescent="0.25">
      <c r="M120" t="s">
        <v>222</v>
      </c>
      <c r="N120" s="12">
        <v>3088</v>
      </c>
    </row>
    <row r="121" spans="13:14" x14ac:dyDescent="0.25">
      <c r="M121" t="s">
        <v>223</v>
      </c>
      <c r="N121" s="12">
        <v>3067</v>
      </c>
    </row>
    <row r="122" spans="13:14" x14ac:dyDescent="0.25">
      <c r="M122" t="s">
        <v>224</v>
      </c>
      <c r="N122" s="12">
        <v>3061</v>
      </c>
    </row>
    <row r="123" spans="13:14" x14ac:dyDescent="0.25">
      <c r="M123" t="s">
        <v>225</v>
      </c>
      <c r="N123" s="12">
        <v>3049</v>
      </c>
    </row>
    <row r="124" spans="13:14" x14ac:dyDescent="0.25">
      <c r="M124" t="s">
        <v>226</v>
      </c>
      <c r="N124" s="12">
        <v>3000</v>
      </c>
    </row>
    <row r="125" spans="13:14" x14ac:dyDescent="0.25">
      <c r="M125" t="s">
        <v>227</v>
      </c>
      <c r="N125" s="12">
        <v>2998</v>
      </c>
    </row>
    <row r="126" spans="13:14" x14ac:dyDescent="0.25">
      <c r="M126" t="s">
        <v>228</v>
      </c>
      <c r="N126" s="12">
        <v>2965</v>
      </c>
    </row>
    <row r="127" spans="13:14" x14ac:dyDescent="0.25">
      <c r="M127" t="s">
        <v>229</v>
      </c>
      <c r="N127" s="12">
        <v>2934</v>
      </c>
    </row>
    <row r="128" spans="13:14" x14ac:dyDescent="0.25">
      <c r="M128" t="s">
        <v>230</v>
      </c>
      <c r="N128" s="12">
        <v>2907</v>
      </c>
    </row>
    <row r="129" spans="13:14" x14ac:dyDescent="0.25">
      <c r="M129" t="s">
        <v>231</v>
      </c>
      <c r="N129" s="12">
        <v>2897</v>
      </c>
    </row>
    <row r="130" spans="13:14" x14ac:dyDescent="0.25">
      <c r="M130" t="s">
        <v>232</v>
      </c>
      <c r="N130" s="12">
        <v>2845</v>
      </c>
    </row>
    <row r="131" spans="13:14" x14ac:dyDescent="0.25">
      <c r="M131" t="s">
        <v>98</v>
      </c>
      <c r="N131" s="12">
        <v>2777</v>
      </c>
    </row>
    <row r="132" spans="13:14" x14ac:dyDescent="0.25">
      <c r="M132" t="s">
        <v>233</v>
      </c>
      <c r="N132" s="12">
        <v>2751</v>
      </c>
    </row>
    <row r="133" spans="13:14" x14ac:dyDescent="0.25">
      <c r="M133" t="s">
        <v>234</v>
      </c>
      <c r="N133" s="12">
        <v>2743</v>
      </c>
    </row>
    <row r="134" spans="13:14" x14ac:dyDescent="0.25">
      <c r="M134" t="s">
        <v>235</v>
      </c>
      <c r="N134" s="12">
        <v>2712</v>
      </c>
    </row>
    <row r="135" spans="13:14" x14ac:dyDescent="0.25">
      <c r="M135" t="s">
        <v>236</v>
      </c>
      <c r="N135" s="12">
        <v>2684</v>
      </c>
    </row>
    <row r="136" spans="13:14" x14ac:dyDescent="0.25">
      <c r="M136" t="s">
        <v>237</v>
      </c>
      <c r="N136" s="12">
        <v>2680</v>
      </c>
    </row>
    <row r="137" spans="13:14" x14ac:dyDescent="0.25">
      <c r="M137" t="s">
        <v>238</v>
      </c>
      <c r="N137" s="12">
        <v>2670</v>
      </c>
    </row>
    <row r="138" spans="13:14" x14ac:dyDescent="0.25">
      <c r="M138" t="s">
        <v>239</v>
      </c>
      <c r="N138" s="12">
        <v>2665</v>
      </c>
    </row>
    <row r="139" spans="13:14" x14ac:dyDescent="0.25">
      <c r="M139" t="s">
        <v>240</v>
      </c>
      <c r="N139" s="12">
        <v>2622</v>
      </c>
    </row>
    <row r="140" spans="13:14" x14ac:dyDescent="0.25">
      <c r="M140" t="s">
        <v>241</v>
      </c>
      <c r="N140" s="12">
        <v>2614</v>
      </c>
    </row>
    <row r="141" spans="13:14" x14ac:dyDescent="0.25">
      <c r="M141" t="s">
        <v>242</v>
      </c>
      <c r="N141" s="12">
        <v>2612</v>
      </c>
    </row>
    <row r="142" spans="13:14" x14ac:dyDescent="0.25">
      <c r="M142" t="s">
        <v>243</v>
      </c>
      <c r="N142" s="12">
        <v>2589</v>
      </c>
    </row>
    <row r="143" spans="13:14" x14ac:dyDescent="0.25">
      <c r="M143" t="s">
        <v>244</v>
      </c>
      <c r="N143" s="12">
        <v>2566</v>
      </c>
    </row>
    <row r="144" spans="13:14" x14ac:dyDescent="0.25">
      <c r="M144" t="s">
        <v>245</v>
      </c>
      <c r="N144" s="12">
        <v>2551</v>
      </c>
    </row>
    <row r="145" spans="13:14" x14ac:dyDescent="0.25">
      <c r="M145" t="s">
        <v>246</v>
      </c>
      <c r="N145" s="12">
        <v>2515</v>
      </c>
    </row>
    <row r="146" spans="13:14" x14ac:dyDescent="0.25">
      <c r="M146" t="s">
        <v>247</v>
      </c>
      <c r="N146" s="12">
        <v>2484</v>
      </c>
    </row>
    <row r="147" spans="13:14" x14ac:dyDescent="0.25">
      <c r="M147" t="s">
        <v>248</v>
      </c>
      <c r="N147" s="12">
        <v>2478</v>
      </c>
    </row>
    <row r="148" spans="13:14" x14ac:dyDescent="0.25">
      <c r="M148" t="s">
        <v>249</v>
      </c>
      <c r="N148" s="12">
        <v>2440</v>
      </c>
    </row>
    <row r="149" spans="13:14" x14ac:dyDescent="0.25">
      <c r="M149" t="s">
        <v>250</v>
      </c>
      <c r="N149" s="12">
        <v>2433</v>
      </c>
    </row>
    <row r="150" spans="13:14" x14ac:dyDescent="0.25">
      <c r="M150" t="s">
        <v>251</v>
      </c>
      <c r="N150" s="12">
        <v>2386</v>
      </c>
    </row>
    <row r="151" spans="13:14" x14ac:dyDescent="0.25">
      <c r="M151" t="s">
        <v>252</v>
      </c>
      <c r="N151" s="12">
        <v>2382</v>
      </c>
    </row>
    <row r="152" spans="13:14" x14ac:dyDescent="0.25">
      <c r="M152" t="s">
        <v>253</v>
      </c>
      <c r="N152" s="12">
        <v>2369</v>
      </c>
    </row>
    <row r="153" spans="13:14" x14ac:dyDescent="0.25">
      <c r="M153" t="s">
        <v>254</v>
      </c>
      <c r="N153" s="12">
        <v>2333</v>
      </c>
    </row>
    <row r="154" spans="13:14" x14ac:dyDescent="0.25">
      <c r="M154" t="s">
        <v>255</v>
      </c>
      <c r="N154" s="12">
        <v>2294</v>
      </c>
    </row>
    <row r="155" spans="13:14" x14ac:dyDescent="0.25">
      <c r="M155" t="s">
        <v>256</v>
      </c>
      <c r="N155" s="12">
        <v>2273</v>
      </c>
    </row>
    <row r="156" spans="13:14" x14ac:dyDescent="0.25">
      <c r="M156" t="s">
        <v>257</v>
      </c>
      <c r="N156" s="12">
        <v>2244</v>
      </c>
    </row>
    <row r="157" spans="13:14" x14ac:dyDescent="0.25">
      <c r="M157" t="s">
        <v>258</v>
      </c>
      <c r="N157" s="12">
        <v>2218</v>
      </c>
    </row>
    <row r="158" spans="13:14" x14ac:dyDescent="0.25">
      <c r="M158" t="s">
        <v>103</v>
      </c>
      <c r="N158" s="12">
        <v>2173</v>
      </c>
    </row>
    <row r="159" spans="13:14" x14ac:dyDescent="0.25">
      <c r="M159" t="s">
        <v>259</v>
      </c>
      <c r="N159" s="12">
        <v>2163</v>
      </c>
    </row>
    <row r="160" spans="13:14" x14ac:dyDescent="0.25">
      <c r="M160" t="s">
        <v>260</v>
      </c>
      <c r="N160" s="12">
        <v>2153</v>
      </c>
    </row>
    <row r="161" spans="13:14" x14ac:dyDescent="0.25">
      <c r="M161" t="s">
        <v>261</v>
      </c>
      <c r="N161" s="12">
        <v>2123</v>
      </c>
    </row>
    <row r="162" spans="13:14" x14ac:dyDescent="0.25">
      <c r="M162" t="s">
        <v>262</v>
      </c>
      <c r="N162" s="12">
        <v>2076</v>
      </c>
    </row>
    <row r="163" spans="13:14" x14ac:dyDescent="0.25">
      <c r="M163" t="s">
        <v>263</v>
      </c>
      <c r="N163" s="12">
        <v>1964</v>
      </c>
    </row>
    <row r="164" spans="13:14" x14ac:dyDescent="0.25">
      <c r="M164" t="s">
        <v>264</v>
      </c>
      <c r="N164" s="12">
        <v>1954</v>
      </c>
    </row>
    <row r="165" spans="13:14" x14ac:dyDescent="0.25">
      <c r="M165" t="s">
        <v>265</v>
      </c>
      <c r="N165" s="12">
        <v>1948</v>
      </c>
    </row>
    <row r="166" spans="13:14" x14ac:dyDescent="0.25">
      <c r="M166" t="s">
        <v>266</v>
      </c>
      <c r="N166" s="12">
        <v>1941</v>
      </c>
    </row>
    <row r="167" spans="13:14" x14ac:dyDescent="0.25">
      <c r="M167" t="s">
        <v>267</v>
      </c>
      <c r="N167" s="12">
        <v>1891</v>
      </c>
    </row>
    <row r="168" spans="13:14" x14ac:dyDescent="0.25">
      <c r="M168" t="s">
        <v>268</v>
      </c>
      <c r="N168" s="12">
        <v>1842</v>
      </c>
    </row>
    <row r="169" spans="13:14" x14ac:dyDescent="0.25">
      <c r="M169" t="s">
        <v>269</v>
      </c>
      <c r="N169" s="12">
        <v>1825</v>
      </c>
    </row>
    <row r="170" spans="13:14" x14ac:dyDescent="0.25">
      <c r="M170" t="s">
        <v>270</v>
      </c>
      <c r="N170" s="12">
        <v>1805</v>
      </c>
    </row>
    <row r="171" spans="13:14" x14ac:dyDescent="0.25">
      <c r="M171" t="s">
        <v>271</v>
      </c>
      <c r="N171" s="12">
        <v>1772</v>
      </c>
    </row>
    <row r="172" spans="13:14" x14ac:dyDescent="0.25">
      <c r="M172" t="s">
        <v>272</v>
      </c>
      <c r="N172" s="12">
        <v>1770</v>
      </c>
    </row>
    <row r="173" spans="13:14" x14ac:dyDescent="0.25">
      <c r="M173" t="s">
        <v>273</v>
      </c>
      <c r="N173" s="12">
        <v>1738</v>
      </c>
    </row>
    <row r="174" spans="13:14" x14ac:dyDescent="0.25">
      <c r="M174" t="s">
        <v>274</v>
      </c>
      <c r="N174" s="12">
        <v>1732</v>
      </c>
    </row>
    <row r="175" spans="13:14" x14ac:dyDescent="0.25">
      <c r="M175" t="s">
        <v>275</v>
      </c>
      <c r="N175" s="12">
        <v>1713</v>
      </c>
    </row>
    <row r="176" spans="13:14" x14ac:dyDescent="0.25">
      <c r="M176" t="s">
        <v>276</v>
      </c>
      <c r="N176" s="12">
        <v>1712</v>
      </c>
    </row>
    <row r="177" spans="13:14" x14ac:dyDescent="0.25">
      <c r="M177" t="s">
        <v>277</v>
      </c>
      <c r="N177" s="12">
        <v>1712</v>
      </c>
    </row>
    <row r="178" spans="13:14" x14ac:dyDescent="0.25">
      <c r="M178" t="s">
        <v>118</v>
      </c>
      <c r="N178" s="12">
        <v>1704</v>
      </c>
    </row>
    <row r="179" spans="13:14" x14ac:dyDescent="0.25">
      <c r="M179" t="s">
        <v>278</v>
      </c>
      <c r="N179" s="12">
        <v>1675</v>
      </c>
    </row>
    <row r="180" spans="13:14" x14ac:dyDescent="0.25">
      <c r="M180" t="s">
        <v>279</v>
      </c>
      <c r="N180" s="12">
        <v>1621</v>
      </c>
    </row>
    <row r="181" spans="13:14" x14ac:dyDescent="0.25">
      <c r="M181" t="s">
        <v>280</v>
      </c>
      <c r="N181" s="12">
        <v>1616</v>
      </c>
    </row>
    <row r="182" spans="13:14" x14ac:dyDescent="0.25">
      <c r="M182" t="s">
        <v>281</v>
      </c>
      <c r="N182" s="12">
        <v>1581</v>
      </c>
    </row>
    <row r="183" spans="13:14" x14ac:dyDescent="0.25">
      <c r="M183" t="s">
        <v>282</v>
      </c>
      <c r="N183" s="12">
        <v>1560</v>
      </c>
    </row>
    <row r="184" spans="13:14" x14ac:dyDescent="0.25">
      <c r="M184" t="s">
        <v>283</v>
      </c>
      <c r="N184" s="12">
        <v>1537</v>
      </c>
    </row>
    <row r="185" spans="13:14" x14ac:dyDescent="0.25">
      <c r="M185" t="s">
        <v>284</v>
      </c>
      <c r="N185" s="12">
        <v>1494</v>
      </c>
    </row>
    <row r="186" spans="13:14" x14ac:dyDescent="0.25">
      <c r="M186" t="s">
        <v>285</v>
      </c>
      <c r="N186" s="12">
        <v>1447</v>
      </c>
    </row>
    <row r="187" spans="13:14" x14ac:dyDescent="0.25">
      <c r="M187" t="s">
        <v>104</v>
      </c>
      <c r="N187" s="12">
        <v>1430</v>
      </c>
    </row>
    <row r="188" spans="13:14" x14ac:dyDescent="0.25">
      <c r="M188" t="s">
        <v>286</v>
      </c>
      <c r="N188" s="12">
        <v>1354</v>
      </c>
    </row>
    <row r="189" spans="13:14" x14ac:dyDescent="0.25">
      <c r="M189" t="s">
        <v>96</v>
      </c>
      <c r="N189" s="12">
        <v>1293</v>
      </c>
    </row>
    <row r="190" spans="13:14" x14ac:dyDescent="0.25">
      <c r="M190" t="s">
        <v>287</v>
      </c>
      <c r="N190" s="12">
        <v>1288</v>
      </c>
    </row>
    <row r="191" spans="13:14" x14ac:dyDescent="0.25">
      <c r="M191" t="s">
        <v>288</v>
      </c>
      <c r="N191" s="12">
        <v>1227</v>
      </c>
    </row>
    <row r="192" spans="13:14" x14ac:dyDescent="0.25">
      <c r="M192" t="s">
        <v>289</v>
      </c>
      <c r="N192" s="12">
        <v>1225</v>
      </c>
    </row>
    <row r="193" spans="13:14" x14ac:dyDescent="0.25">
      <c r="M193" t="s">
        <v>290</v>
      </c>
      <c r="N193" s="12">
        <v>1179</v>
      </c>
    </row>
    <row r="194" spans="13:14" x14ac:dyDescent="0.25">
      <c r="M194" t="s">
        <v>291</v>
      </c>
      <c r="N194" s="12">
        <v>1112</v>
      </c>
    </row>
    <row r="195" spans="13:14" x14ac:dyDescent="0.25">
      <c r="M195" t="s">
        <v>292</v>
      </c>
      <c r="N195" s="12">
        <v>1037</v>
      </c>
    </row>
    <row r="196" spans="13:14" x14ac:dyDescent="0.25">
      <c r="M196" t="s">
        <v>105</v>
      </c>
      <c r="N196" s="12">
        <v>974</v>
      </c>
    </row>
    <row r="197" spans="13:14" x14ac:dyDescent="0.25">
      <c r="M197" t="s">
        <v>293</v>
      </c>
      <c r="N197" s="12">
        <v>974</v>
      </c>
    </row>
    <row r="198" spans="13:14" x14ac:dyDescent="0.25">
      <c r="M198" t="s">
        <v>294</v>
      </c>
      <c r="N198" s="12">
        <v>887</v>
      </c>
    </row>
    <row r="199" spans="13:14" x14ac:dyDescent="0.25">
      <c r="M199" t="s">
        <v>295</v>
      </c>
      <c r="N199" s="12">
        <v>881</v>
      </c>
    </row>
    <row r="200" spans="13:14" x14ac:dyDescent="0.25">
      <c r="M200" t="s">
        <v>296</v>
      </c>
      <c r="N200" s="12">
        <v>852</v>
      </c>
    </row>
    <row r="201" spans="13:14" x14ac:dyDescent="0.25">
      <c r="M201" t="s">
        <v>297</v>
      </c>
      <c r="N201" s="12">
        <v>818</v>
      </c>
    </row>
    <row r="202" spans="13:14" x14ac:dyDescent="0.25">
      <c r="M202" t="s">
        <v>298</v>
      </c>
      <c r="N202" s="12">
        <v>818</v>
      </c>
    </row>
    <row r="203" spans="13:14" x14ac:dyDescent="0.25">
      <c r="M203" t="s">
        <v>299</v>
      </c>
      <c r="N203" s="12">
        <v>816</v>
      </c>
    </row>
    <row r="204" spans="13:14" x14ac:dyDescent="0.25">
      <c r="M204" t="s">
        <v>300</v>
      </c>
      <c r="N204" s="12">
        <v>776</v>
      </c>
    </row>
    <row r="205" spans="13:14" x14ac:dyDescent="0.25">
      <c r="M205" t="s">
        <v>301</v>
      </c>
      <c r="N205" s="12">
        <v>772</v>
      </c>
    </row>
    <row r="206" spans="13:14" x14ac:dyDescent="0.25">
      <c r="M206" t="s">
        <v>302</v>
      </c>
      <c r="N206" s="12">
        <v>754</v>
      </c>
    </row>
    <row r="207" spans="13:14" x14ac:dyDescent="0.25">
      <c r="M207" t="s">
        <v>303</v>
      </c>
      <c r="N207" s="12">
        <v>748</v>
      </c>
    </row>
    <row r="208" spans="13:14" x14ac:dyDescent="0.25">
      <c r="M208" t="s">
        <v>304</v>
      </c>
      <c r="N208" s="12">
        <v>721</v>
      </c>
    </row>
    <row r="209" spans="13:14" x14ac:dyDescent="0.25">
      <c r="M209" t="s">
        <v>305</v>
      </c>
      <c r="N209" s="12">
        <v>584</v>
      </c>
    </row>
    <row r="210" spans="13:14" x14ac:dyDescent="0.25">
      <c r="M210" t="s">
        <v>306</v>
      </c>
      <c r="N210" s="12">
        <v>489</v>
      </c>
    </row>
    <row r="211" spans="13:14" x14ac:dyDescent="0.25">
      <c r="M211" t="s">
        <v>307</v>
      </c>
      <c r="N211" s="12">
        <v>488</v>
      </c>
    </row>
    <row r="212" spans="13:14" x14ac:dyDescent="0.25">
      <c r="M212" t="s">
        <v>308</v>
      </c>
      <c r="N212" s="12">
        <v>415</v>
      </c>
    </row>
    <row r="213" spans="13:14" x14ac:dyDescent="0.25">
      <c r="M213" t="s">
        <v>309</v>
      </c>
      <c r="N213" s="12">
        <v>382</v>
      </c>
    </row>
    <row r="214" spans="13:14" x14ac:dyDescent="0.25">
      <c r="M214" t="s">
        <v>93</v>
      </c>
      <c r="N214" s="12">
        <v>731150</v>
      </c>
    </row>
  </sheetData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E9F37-0896-44A7-AAB6-AD29692EAC45}">
  <dimension ref="A1:R321"/>
  <sheetViews>
    <sheetView showGridLines="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11" sqref="C11"/>
    </sheetView>
  </sheetViews>
  <sheetFormatPr baseColWidth="10" defaultColWidth="11.42578125" defaultRowHeight="12" x14ac:dyDescent="0.2"/>
  <cols>
    <col min="1" max="2" width="11.42578125" style="1"/>
    <col min="3" max="3" width="19.5703125" style="1" customWidth="1"/>
    <col min="4" max="4" width="16.85546875" style="7" customWidth="1"/>
    <col min="5" max="5" width="17.42578125" style="1" bestFit="1" customWidth="1"/>
    <col min="6" max="6" width="19.42578125" style="1" customWidth="1"/>
    <col min="7" max="7" width="38.5703125" style="1" customWidth="1"/>
    <col min="8" max="9" width="11.42578125" style="7"/>
    <col min="10" max="10" width="16" style="7" customWidth="1"/>
    <col min="11" max="11" width="12.42578125" style="7" customWidth="1"/>
    <col min="12" max="12" width="11.5703125" style="7" customWidth="1"/>
    <col min="13" max="13" width="11.42578125" style="7"/>
    <col min="14" max="14" width="14.5703125" style="1" customWidth="1"/>
    <col min="15" max="15" width="27.140625" style="1" customWidth="1"/>
    <col min="16" max="16384" width="11.42578125" style="1"/>
  </cols>
  <sheetData>
    <row r="1" spans="1:18" s="4" customFormat="1" x14ac:dyDescent="0.2">
      <c r="A1" s="4" t="s">
        <v>0</v>
      </c>
      <c r="B1" s="4" t="s">
        <v>1</v>
      </c>
      <c r="C1" s="4" t="s">
        <v>77</v>
      </c>
      <c r="D1" s="6" t="s">
        <v>2</v>
      </c>
      <c r="E1" s="4" t="s">
        <v>3</v>
      </c>
      <c r="F1" s="4" t="s">
        <v>4</v>
      </c>
      <c r="G1" s="4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4" t="s">
        <v>12</v>
      </c>
      <c r="O1" s="4" t="s">
        <v>13</v>
      </c>
      <c r="P1" s="4" t="s">
        <v>14</v>
      </c>
      <c r="Q1" s="4" t="s">
        <v>47</v>
      </c>
      <c r="R1" s="1"/>
    </row>
    <row r="2" spans="1:18" x14ac:dyDescent="0.2">
      <c r="A2" s="9">
        <f t="shared" ref="A2:A65" ca="1" si="0">RANDBETWEEN(42736,43530)</f>
        <v>43074</v>
      </c>
      <c r="B2" s="1" t="str">
        <f t="shared" ref="B2:B65" ca="1" si="1">CONCATENATE("AQ","-",RANDBETWEEN(100,999))</f>
        <v>AQ-936</v>
      </c>
      <c r="C2" s="1" t="s">
        <v>32</v>
      </c>
      <c r="D2" s="7">
        <f t="shared" ref="D2:D65" ca="1" si="2">RANDBETWEEN(1,30)</f>
        <v>21</v>
      </c>
      <c r="E2" s="1" t="s">
        <v>48</v>
      </c>
      <c r="F2" s="1" t="s">
        <v>62</v>
      </c>
      <c r="G2" s="1" t="str">
        <f>CONCATENATE(Tabla1[[#This Row],[Origen]],"-",Tabla1[[#This Row],[Destino]])</f>
        <v>Ciudad de México-Guadalupe</v>
      </c>
      <c r="H2" s="7">
        <f t="shared" ref="H2:H65" ca="1" si="3">RANDBETWEEN(1000,5000)</f>
        <v>4019</v>
      </c>
      <c r="I2" s="7">
        <f t="shared" ref="I2:I65" ca="1" si="4">RANDBETWEEN(50,200)</f>
        <v>151</v>
      </c>
      <c r="J2" s="7">
        <f t="shared" ref="J2:J65" ca="1" si="5">RANDBETWEEN(300,500)</f>
        <v>399</v>
      </c>
      <c r="K2" s="7">
        <f t="shared" ref="K2:K65" ca="1" si="6">RANDBETWEEN(50,200)</f>
        <v>106</v>
      </c>
      <c r="L2" s="7">
        <f ca="1">Tabla1[[#This Row],[Costo peaje]]+Tabla1[[#This Row],[Costo combustible]]+Tabla1[[#This Row],[Costos varios]]</f>
        <v>656</v>
      </c>
      <c r="M2" s="7">
        <f ca="1">Tabla1[[#This Row],[Valor flete]]-Tabla1[[#This Row],[Total costos]]</f>
        <v>3363</v>
      </c>
      <c r="N2" s="1">
        <f t="shared" ref="N2:N65" ca="1" si="7">RANDBETWEEN(1,10)</f>
        <v>7</v>
      </c>
      <c r="O2" s="1" t="s">
        <v>78</v>
      </c>
      <c r="P2" s="1" t="str">
        <f ca="1">VLOOKUP(MONTH(Tabla1[[#This Row],[Fecha]]),Tabla2[],2,0)</f>
        <v>Dic</v>
      </c>
      <c r="Q2" s="1">
        <f ca="1">YEAR(Tabla1[[#This Row],[Fecha]])</f>
        <v>2017</v>
      </c>
    </row>
    <row r="3" spans="1:18" x14ac:dyDescent="0.2">
      <c r="A3" s="9">
        <f t="shared" ca="1" si="0"/>
        <v>42975</v>
      </c>
      <c r="B3" s="1" t="str">
        <f t="shared" ca="1" si="1"/>
        <v>AQ-805</v>
      </c>
      <c r="C3" s="1" t="s">
        <v>33</v>
      </c>
      <c r="D3" s="7">
        <f t="shared" ca="1" si="2"/>
        <v>11</v>
      </c>
      <c r="E3" s="1" t="s">
        <v>49</v>
      </c>
      <c r="F3" s="1" t="s">
        <v>63</v>
      </c>
      <c r="G3" s="1" t="str">
        <f>CONCATENATE(Tabla1[[#This Row],[Origen]],"-",Tabla1[[#This Row],[Destino]])</f>
        <v>Ecatepec-Acapulco de Juárez</v>
      </c>
      <c r="H3" s="7">
        <f t="shared" ca="1" si="3"/>
        <v>4844</v>
      </c>
      <c r="I3" s="7">
        <f t="shared" ca="1" si="4"/>
        <v>92</v>
      </c>
      <c r="J3" s="7">
        <f t="shared" ca="1" si="5"/>
        <v>346</v>
      </c>
      <c r="K3" s="7">
        <f t="shared" ca="1" si="6"/>
        <v>57</v>
      </c>
      <c r="L3" s="7">
        <f ca="1">Tabla1[[#This Row],[Costo peaje]]+Tabla1[[#This Row],[Costo combustible]]+Tabla1[[#This Row],[Costos varios]]</f>
        <v>495</v>
      </c>
      <c r="M3" s="7">
        <f ca="1">Tabla1[[#This Row],[Valor flete]]-Tabla1[[#This Row],[Total costos]]</f>
        <v>4349</v>
      </c>
      <c r="N3" s="1">
        <f t="shared" ca="1" si="7"/>
        <v>1</v>
      </c>
      <c r="O3" s="1" t="s">
        <v>79</v>
      </c>
      <c r="P3" s="1" t="str">
        <f ca="1">VLOOKUP(MONTH(Tabla1[[#This Row],[Fecha]]),Tabla2[],2,0)</f>
        <v>Ago</v>
      </c>
      <c r="Q3" s="1">
        <f ca="1">YEAR(Tabla1[[#This Row],[Fecha]])</f>
        <v>2017</v>
      </c>
    </row>
    <row r="4" spans="1:18" x14ac:dyDescent="0.2">
      <c r="A4" s="9">
        <f t="shared" ca="1" si="0"/>
        <v>43034</v>
      </c>
      <c r="B4" s="1" t="str">
        <f t="shared" ca="1" si="1"/>
        <v>AQ-879</v>
      </c>
      <c r="C4" s="1" t="s">
        <v>86</v>
      </c>
      <c r="D4" s="7">
        <f t="shared" ca="1" si="2"/>
        <v>9</v>
      </c>
      <c r="E4" s="1" t="s">
        <v>50</v>
      </c>
      <c r="F4" s="1" t="s">
        <v>64</v>
      </c>
      <c r="G4" s="1" t="str">
        <f>CONCATENATE(Tabla1[[#This Row],[Origen]],"-",Tabla1[[#This Row],[Destino]])</f>
        <v>Guadalajara-Tlalnepantla de Baz</v>
      </c>
      <c r="H4" s="7">
        <f t="shared" ca="1" si="3"/>
        <v>4206</v>
      </c>
      <c r="I4" s="7">
        <f t="shared" ca="1" si="4"/>
        <v>139</v>
      </c>
      <c r="J4" s="7">
        <f t="shared" ca="1" si="5"/>
        <v>360</v>
      </c>
      <c r="K4" s="7">
        <f t="shared" ca="1" si="6"/>
        <v>109</v>
      </c>
      <c r="L4" s="7">
        <f ca="1">Tabla1[[#This Row],[Costo peaje]]+Tabla1[[#This Row],[Costo combustible]]+Tabla1[[#This Row],[Costos varios]]</f>
        <v>608</v>
      </c>
      <c r="M4" s="7">
        <f ca="1">Tabla1[[#This Row],[Valor flete]]-Tabla1[[#This Row],[Total costos]]</f>
        <v>3598</v>
      </c>
      <c r="N4" s="1">
        <f t="shared" ca="1" si="7"/>
        <v>6</v>
      </c>
      <c r="O4" s="1" t="s">
        <v>80</v>
      </c>
      <c r="P4" s="1" t="str">
        <f ca="1">VLOOKUP(MONTH(Tabla1[[#This Row],[Fecha]]),Tabla2[],2,0)</f>
        <v>Oct</v>
      </c>
      <c r="Q4" s="1">
        <f ca="1">YEAR(Tabla1[[#This Row],[Fecha]])</f>
        <v>2017</v>
      </c>
    </row>
    <row r="5" spans="1:18" x14ac:dyDescent="0.2">
      <c r="A5" s="9">
        <f t="shared" ca="1" si="0"/>
        <v>43051</v>
      </c>
      <c r="B5" s="1" t="str">
        <f t="shared" ca="1" si="1"/>
        <v>AQ-998</v>
      </c>
      <c r="C5" s="1" t="s">
        <v>87</v>
      </c>
      <c r="D5" s="7">
        <f t="shared" ca="1" si="2"/>
        <v>13</v>
      </c>
      <c r="E5" s="1" t="s">
        <v>51</v>
      </c>
      <c r="F5" s="1" t="s">
        <v>65</v>
      </c>
      <c r="G5" s="1" t="str">
        <f>CONCATENATE(Tabla1[[#This Row],[Origen]],"-",Tabla1[[#This Row],[Destino]])</f>
        <v>Puebla de Zaragoza-Cancún</v>
      </c>
      <c r="H5" s="7">
        <f t="shared" ca="1" si="3"/>
        <v>3586</v>
      </c>
      <c r="I5" s="7">
        <f t="shared" ca="1" si="4"/>
        <v>161</v>
      </c>
      <c r="J5" s="7">
        <f t="shared" ca="1" si="5"/>
        <v>358</v>
      </c>
      <c r="K5" s="7">
        <f t="shared" ca="1" si="6"/>
        <v>100</v>
      </c>
      <c r="L5" s="7">
        <f ca="1">Tabla1[[#This Row],[Costo peaje]]+Tabla1[[#This Row],[Costo combustible]]+Tabla1[[#This Row],[Costos varios]]</f>
        <v>619</v>
      </c>
      <c r="M5" s="7">
        <f ca="1">Tabla1[[#This Row],[Valor flete]]-Tabla1[[#This Row],[Total costos]]</f>
        <v>2967</v>
      </c>
      <c r="N5" s="1">
        <f t="shared" ca="1" si="7"/>
        <v>6</v>
      </c>
      <c r="O5" s="1" t="s">
        <v>81</v>
      </c>
      <c r="P5" s="1" t="str">
        <f ca="1">VLOOKUP(MONTH(Tabla1[[#This Row],[Fecha]]),Tabla2[],2,0)</f>
        <v>Nov</v>
      </c>
      <c r="Q5" s="1">
        <f ca="1">YEAR(Tabla1[[#This Row],[Fecha]])</f>
        <v>2017</v>
      </c>
    </row>
    <row r="6" spans="1:18" x14ac:dyDescent="0.2">
      <c r="A6" s="9">
        <f t="shared" ca="1" si="0"/>
        <v>42760</v>
      </c>
      <c r="B6" s="1" t="str">
        <f t="shared" ca="1" si="1"/>
        <v>AQ-461</v>
      </c>
      <c r="C6" s="1" t="s">
        <v>88</v>
      </c>
      <c r="D6" s="7">
        <f t="shared" ca="1" si="2"/>
        <v>3</v>
      </c>
      <c r="E6" s="1" t="s">
        <v>52</v>
      </c>
      <c r="F6" s="1" t="s">
        <v>66</v>
      </c>
      <c r="G6" s="1" t="str">
        <f>CONCATENATE(Tabla1[[#This Row],[Origen]],"-",Tabla1[[#This Row],[Destino]])</f>
        <v>Ciudad Juárez-Santiago de Querétaro</v>
      </c>
      <c r="H6" s="7">
        <f t="shared" ca="1" si="3"/>
        <v>3801</v>
      </c>
      <c r="I6" s="7">
        <f t="shared" ca="1" si="4"/>
        <v>127</v>
      </c>
      <c r="J6" s="7">
        <f t="shared" ca="1" si="5"/>
        <v>412</v>
      </c>
      <c r="K6" s="7">
        <f t="shared" ca="1" si="6"/>
        <v>168</v>
      </c>
      <c r="L6" s="7">
        <f ca="1">Tabla1[[#This Row],[Costo peaje]]+Tabla1[[#This Row],[Costo combustible]]+Tabla1[[#This Row],[Costos varios]]</f>
        <v>707</v>
      </c>
      <c r="M6" s="7">
        <f ca="1">Tabla1[[#This Row],[Valor flete]]-Tabla1[[#This Row],[Total costos]]</f>
        <v>3094</v>
      </c>
      <c r="N6" s="1">
        <f t="shared" ca="1" si="7"/>
        <v>5</v>
      </c>
      <c r="O6" s="1" t="s">
        <v>82</v>
      </c>
      <c r="P6" s="1" t="str">
        <f ca="1">VLOOKUP(MONTH(Tabla1[[#This Row],[Fecha]]),Tabla2[],2,0)</f>
        <v>Ene</v>
      </c>
      <c r="Q6" s="1">
        <f ca="1">YEAR(Tabla1[[#This Row],[Fecha]])</f>
        <v>2017</v>
      </c>
    </row>
    <row r="7" spans="1:18" x14ac:dyDescent="0.2">
      <c r="A7" s="9">
        <f t="shared" ca="1" si="0"/>
        <v>43473</v>
      </c>
      <c r="B7" s="1" t="str">
        <f t="shared" ca="1" si="1"/>
        <v>AQ-980</v>
      </c>
      <c r="C7" s="1" t="s">
        <v>89</v>
      </c>
      <c r="D7" s="7">
        <f t="shared" ca="1" si="2"/>
        <v>15</v>
      </c>
      <c r="E7" s="1" t="s">
        <v>53</v>
      </c>
      <c r="F7" s="1" t="s">
        <v>67</v>
      </c>
      <c r="G7" s="1" t="str">
        <f>CONCATENATE(Tabla1[[#This Row],[Origen]],"-",Tabla1[[#This Row],[Destino]])</f>
        <v>Tijuana-Chimalhuacán</v>
      </c>
      <c r="H7" s="7">
        <f t="shared" ca="1" si="3"/>
        <v>4970</v>
      </c>
      <c r="I7" s="7">
        <f t="shared" ca="1" si="4"/>
        <v>94</v>
      </c>
      <c r="J7" s="7">
        <f t="shared" ca="1" si="5"/>
        <v>309</v>
      </c>
      <c r="K7" s="7">
        <f t="shared" ca="1" si="6"/>
        <v>142</v>
      </c>
      <c r="L7" s="7">
        <f ca="1">Tabla1[[#This Row],[Costo peaje]]+Tabla1[[#This Row],[Costo combustible]]+Tabla1[[#This Row],[Costos varios]]</f>
        <v>545</v>
      </c>
      <c r="M7" s="7">
        <f ca="1">Tabla1[[#This Row],[Valor flete]]-Tabla1[[#This Row],[Total costos]]</f>
        <v>4425</v>
      </c>
      <c r="N7" s="1">
        <f t="shared" ca="1" si="7"/>
        <v>8</v>
      </c>
      <c r="O7" s="1" t="s">
        <v>83</v>
      </c>
      <c r="P7" s="1" t="str">
        <f ca="1">VLOOKUP(MONTH(Tabla1[[#This Row],[Fecha]]),Tabla2[],2,0)</f>
        <v>Ene</v>
      </c>
      <c r="Q7" s="1">
        <f ca="1">YEAR(Tabla1[[#This Row],[Fecha]])</f>
        <v>2019</v>
      </c>
    </row>
    <row r="8" spans="1:18" x14ac:dyDescent="0.2">
      <c r="A8" s="9">
        <f t="shared" ca="1" si="0"/>
        <v>43430</v>
      </c>
      <c r="B8" s="1" t="str">
        <f t="shared" ca="1" si="1"/>
        <v>AQ-125</v>
      </c>
      <c r="C8" s="1" t="s">
        <v>90</v>
      </c>
      <c r="D8" s="7">
        <f t="shared" ca="1" si="2"/>
        <v>10</v>
      </c>
      <c r="E8" s="1" t="s">
        <v>54</v>
      </c>
      <c r="F8" s="1" t="s">
        <v>68</v>
      </c>
      <c r="G8" s="1" t="str">
        <f>CONCATENATE(Tabla1[[#This Row],[Origen]],"-",Tabla1[[#This Row],[Destino]])</f>
        <v>León-Torreón</v>
      </c>
      <c r="H8" s="7">
        <f t="shared" ca="1" si="3"/>
        <v>2306</v>
      </c>
      <c r="I8" s="7">
        <f t="shared" ca="1" si="4"/>
        <v>163</v>
      </c>
      <c r="J8" s="7">
        <f t="shared" ca="1" si="5"/>
        <v>481</v>
      </c>
      <c r="K8" s="7">
        <f t="shared" ca="1" si="6"/>
        <v>131</v>
      </c>
      <c r="L8" s="7">
        <f ca="1">Tabla1[[#This Row],[Costo peaje]]+Tabla1[[#This Row],[Costo combustible]]+Tabla1[[#This Row],[Costos varios]]</f>
        <v>775</v>
      </c>
      <c r="M8" s="7">
        <f ca="1">Tabla1[[#This Row],[Valor flete]]-Tabla1[[#This Row],[Total costos]]</f>
        <v>1531</v>
      </c>
      <c r="N8" s="1">
        <f t="shared" ca="1" si="7"/>
        <v>8</v>
      </c>
      <c r="O8" s="1" t="s">
        <v>84</v>
      </c>
      <c r="P8" s="1" t="str">
        <f ca="1">VLOOKUP(MONTH(Tabla1[[#This Row],[Fecha]]),Tabla2[],2,0)</f>
        <v>Nov</v>
      </c>
      <c r="Q8" s="1">
        <f ca="1">YEAR(Tabla1[[#This Row],[Fecha]])</f>
        <v>2018</v>
      </c>
    </row>
    <row r="9" spans="1:18" x14ac:dyDescent="0.2">
      <c r="A9" s="9">
        <f t="shared" ca="1" si="0"/>
        <v>43205</v>
      </c>
      <c r="B9" s="1" t="str">
        <f t="shared" ca="1" si="1"/>
        <v>AQ-944</v>
      </c>
      <c r="C9" s="1" t="s">
        <v>32</v>
      </c>
      <c r="D9" s="7">
        <f t="shared" ca="1" si="2"/>
        <v>11</v>
      </c>
      <c r="E9" s="1" t="s">
        <v>55</v>
      </c>
      <c r="F9" s="1" t="s">
        <v>69</v>
      </c>
      <c r="G9" s="1" t="str">
        <f>CONCATENATE(Tabla1[[#This Row],[Origen]],"-",Tabla1[[#This Row],[Destino]])</f>
        <v>Zapopan-Morelia</v>
      </c>
      <c r="H9" s="7">
        <f t="shared" ca="1" si="3"/>
        <v>2628</v>
      </c>
      <c r="I9" s="7">
        <f t="shared" ca="1" si="4"/>
        <v>142</v>
      </c>
      <c r="J9" s="7">
        <f t="shared" ca="1" si="5"/>
        <v>328</v>
      </c>
      <c r="K9" s="7">
        <f t="shared" ca="1" si="6"/>
        <v>178</v>
      </c>
      <c r="L9" s="7">
        <f ca="1">Tabla1[[#This Row],[Costo peaje]]+Tabla1[[#This Row],[Costo combustible]]+Tabla1[[#This Row],[Costos varios]]</f>
        <v>648</v>
      </c>
      <c r="M9" s="7">
        <f ca="1">Tabla1[[#This Row],[Valor flete]]-Tabla1[[#This Row],[Total costos]]</f>
        <v>1980</v>
      </c>
      <c r="N9" s="1">
        <f t="shared" ca="1" si="7"/>
        <v>4</v>
      </c>
      <c r="O9" s="1" t="s">
        <v>85</v>
      </c>
      <c r="P9" s="1" t="str">
        <f ca="1">VLOOKUP(MONTH(Tabla1[[#This Row],[Fecha]]),Tabla2[],2,0)</f>
        <v>Abr</v>
      </c>
      <c r="Q9" s="1">
        <f ca="1">YEAR(Tabla1[[#This Row],[Fecha]])</f>
        <v>2018</v>
      </c>
    </row>
    <row r="10" spans="1:18" x14ac:dyDescent="0.2">
      <c r="A10" s="9">
        <f t="shared" ca="1" si="0"/>
        <v>43209</v>
      </c>
      <c r="B10" s="1" t="str">
        <f t="shared" ca="1" si="1"/>
        <v>AQ-635</v>
      </c>
      <c r="C10" s="1" t="s">
        <v>33</v>
      </c>
      <c r="D10" s="7">
        <f t="shared" ca="1" si="2"/>
        <v>2</v>
      </c>
      <c r="E10" s="1" t="s">
        <v>56</v>
      </c>
      <c r="F10" s="1" t="s">
        <v>70</v>
      </c>
      <c r="G10" s="1" t="str">
        <f>CONCATENATE(Tabla1[[#This Row],[Origen]],"-",Tabla1[[#This Row],[Destino]])</f>
        <v>Monterrey-Reynosa</v>
      </c>
      <c r="H10" s="7">
        <f t="shared" ca="1" si="3"/>
        <v>1152</v>
      </c>
      <c r="I10" s="7">
        <f t="shared" ca="1" si="4"/>
        <v>86</v>
      </c>
      <c r="J10" s="7">
        <f t="shared" ca="1" si="5"/>
        <v>378</v>
      </c>
      <c r="K10" s="7">
        <f t="shared" ca="1" si="6"/>
        <v>105</v>
      </c>
      <c r="L10" s="7">
        <f ca="1">Tabla1[[#This Row],[Costo peaje]]+Tabla1[[#This Row],[Costo combustible]]+Tabla1[[#This Row],[Costos varios]]</f>
        <v>569</v>
      </c>
      <c r="M10" s="7">
        <f ca="1">Tabla1[[#This Row],[Valor flete]]-Tabla1[[#This Row],[Total costos]]</f>
        <v>583</v>
      </c>
      <c r="N10" s="1">
        <f t="shared" ca="1" si="7"/>
        <v>6</v>
      </c>
      <c r="O10" s="1" t="s">
        <v>78</v>
      </c>
      <c r="P10" s="1" t="str">
        <f ca="1">VLOOKUP(MONTH(Tabla1[[#This Row],[Fecha]]),Tabla2[],2,0)</f>
        <v>Abr</v>
      </c>
      <c r="Q10" s="1">
        <f ca="1">YEAR(Tabla1[[#This Row],[Fecha]])</f>
        <v>2018</v>
      </c>
    </row>
    <row r="11" spans="1:18" x14ac:dyDescent="0.2">
      <c r="A11" s="9">
        <f t="shared" ca="1" si="0"/>
        <v>42890</v>
      </c>
      <c r="B11" s="1" t="str">
        <f t="shared" ca="1" si="1"/>
        <v>AQ-829</v>
      </c>
      <c r="C11" s="1" t="s">
        <v>86</v>
      </c>
      <c r="D11" s="7">
        <f t="shared" ca="1" si="2"/>
        <v>20</v>
      </c>
      <c r="E11" s="1" t="s">
        <v>57</v>
      </c>
      <c r="F11" s="1" t="s">
        <v>71</v>
      </c>
      <c r="G11" s="1" t="str">
        <f>CONCATENATE(Tabla1[[#This Row],[Origen]],"-",Tabla1[[#This Row],[Destino]])</f>
        <v>Nezahualcóyotl-Tlaquepaque</v>
      </c>
      <c r="H11" s="7">
        <f t="shared" ca="1" si="3"/>
        <v>3977</v>
      </c>
      <c r="I11" s="7">
        <f t="shared" ca="1" si="4"/>
        <v>148</v>
      </c>
      <c r="J11" s="7">
        <f t="shared" ca="1" si="5"/>
        <v>305</v>
      </c>
      <c r="K11" s="7">
        <f t="shared" ca="1" si="6"/>
        <v>200</v>
      </c>
      <c r="L11" s="7">
        <f ca="1">Tabla1[[#This Row],[Costo peaje]]+Tabla1[[#This Row],[Costo combustible]]+Tabla1[[#This Row],[Costos varios]]</f>
        <v>653</v>
      </c>
      <c r="M11" s="7">
        <f ca="1">Tabla1[[#This Row],[Valor flete]]-Tabla1[[#This Row],[Total costos]]</f>
        <v>3324</v>
      </c>
      <c r="N11" s="1">
        <f t="shared" ca="1" si="7"/>
        <v>8</v>
      </c>
      <c r="O11" s="1" t="s">
        <v>79</v>
      </c>
      <c r="P11" s="1" t="str">
        <f ca="1">VLOOKUP(MONTH(Tabla1[[#This Row],[Fecha]]),Tabla2[],2,0)</f>
        <v>Jun</v>
      </c>
      <c r="Q11" s="1">
        <f ca="1">YEAR(Tabla1[[#This Row],[Fecha]])</f>
        <v>2017</v>
      </c>
    </row>
    <row r="12" spans="1:18" x14ac:dyDescent="0.2">
      <c r="A12" s="9">
        <f t="shared" ca="1" si="0"/>
        <v>43486</v>
      </c>
      <c r="B12" s="1" t="str">
        <f t="shared" ca="1" si="1"/>
        <v>AQ-917</v>
      </c>
      <c r="C12" s="1" t="s">
        <v>87</v>
      </c>
      <c r="D12" s="7">
        <f t="shared" ca="1" si="2"/>
        <v>26</v>
      </c>
      <c r="E12" s="1" t="s">
        <v>58</v>
      </c>
      <c r="F12" s="1" t="s">
        <v>72</v>
      </c>
      <c r="G12" s="1" t="str">
        <f>CONCATENATE(Tabla1[[#This Row],[Origen]],"-",Tabla1[[#This Row],[Destino]])</f>
        <v>Chihuahua-Tuxtla Gutiérrez</v>
      </c>
      <c r="H12" s="7">
        <f t="shared" ca="1" si="3"/>
        <v>2754</v>
      </c>
      <c r="I12" s="7">
        <f t="shared" ca="1" si="4"/>
        <v>70</v>
      </c>
      <c r="J12" s="7">
        <f t="shared" ca="1" si="5"/>
        <v>455</v>
      </c>
      <c r="K12" s="7">
        <f t="shared" ca="1" si="6"/>
        <v>105</v>
      </c>
      <c r="L12" s="7">
        <f ca="1">Tabla1[[#This Row],[Costo peaje]]+Tabla1[[#This Row],[Costo combustible]]+Tabla1[[#This Row],[Costos varios]]</f>
        <v>630</v>
      </c>
      <c r="M12" s="7">
        <f ca="1">Tabla1[[#This Row],[Valor flete]]-Tabla1[[#This Row],[Total costos]]</f>
        <v>2124</v>
      </c>
      <c r="N12" s="1">
        <f t="shared" ca="1" si="7"/>
        <v>7</v>
      </c>
      <c r="O12" s="1" t="s">
        <v>80</v>
      </c>
      <c r="P12" s="1" t="str">
        <f ca="1">VLOOKUP(MONTH(Tabla1[[#This Row],[Fecha]]),Tabla2[],2,0)</f>
        <v>Ene</v>
      </c>
      <c r="Q12" s="1">
        <f ca="1">YEAR(Tabla1[[#This Row],[Fecha]])</f>
        <v>2019</v>
      </c>
    </row>
    <row r="13" spans="1:18" x14ac:dyDescent="0.2">
      <c r="A13" s="9">
        <f t="shared" ca="1" si="0"/>
        <v>43297</v>
      </c>
      <c r="B13" s="1" t="str">
        <f t="shared" ca="1" si="1"/>
        <v>AQ-145</v>
      </c>
      <c r="C13" s="1" t="s">
        <v>88</v>
      </c>
      <c r="D13" s="7">
        <f t="shared" ca="1" si="2"/>
        <v>28</v>
      </c>
      <c r="E13" s="1" t="s">
        <v>59</v>
      </c>
      <c r="F13" s="1" t="s">
        <v>73</v>
      </c>
      <c r="G13" s="1" t="str">
        <f>CONCATENATE(Tabla1[[#This Row],[Origen]],"-",Tabla1[[#This Row],[Destino]])</f>
        <v>Naucalpan de Juárez-Victoria de Durango</v>
      </c>
      <c r="H13" s="7">
        <f t="shared" ca="1" si="3"/>
        <v>2665</v>
      </c>
      <c r="I13" s="7">
        <f t="shared" ca="1" si="4"/>
        <v>143</v>
      </c>
      <c r="J13" s="7">
        <f t="shared" ca="1" si="5"/>
        <v>416</v>
      </c>
      <c r="K13" s="7">
        <f t="shared" ca="1" si="6"/>
        <v>111</v>
      </c>
      <c r="L13" s="7">
        <f ca="1">Tabla1[[#This Row],[Costo peaje]]+Tabla1[[#This Row],[Costo combustible]]+Tabla1[[#This Row],[Costos varios]]</f>
        <v>670</v>
      </c>
      <c r="M13" s="7">
        <f ca="1">Tabla1[[#This Row],[Valor flete]]-Tabla1[[#This Row],[Total costos]]</f>
        <v>1995</v>
      </c>
      <c r="N13" s="1">
        <f t="shared" ca="1" si="7"/>
        <v>6</v>
      </c>
      <c r="O13" s="1" t="s">
        <v>81</v>
      </c>
      <c r="P13" s="1" t="str">
        <f ca="1">VLOOKUP(MONTH(Tabla1[[#This Row],[Fecha]]),Tabla2[],2,0)</f>
        <v>Jul</v>
      </c>
      <c r="Q13" s="1">
        <f ca="1">YEAR(Tabla1[[#This Row],[Fecha]])</f>
        <v>2018</v>
      </c>
    </row>
    <row r="14" spans="1:18" x14ac:dyDescent="0.2">
      <c r="A14" s="9">
        <f t="shared" ca="1" si="0"/>
        <v>43244</v>
      </c>
      <c r="B14" s="1" t="str">
        <f t="shared" ca="1" si="1"/>
        <v>AQ-223</v>
      </c>
      <c r="C14" s="1" t="s">
        <v>89</v>
      </c>
      <c r="D14" s="7">
        <f t="shared" ca="1" si="2"/>
        <v>24</v>
      </c>
      <c r="E14" s="1" t="s">
        <v>60</v>
      </c>
      <c r="F14" s="1" t="s">
        <v>74</v>
      </c>
      <c r="G14" s="1" t="str">
        <f>CONCATENATE(Tabla1[[#This Row],[Origen]],"-",Tabla1[[#This Row],[Destino]])</f>
        <v>Mérida-Toluca de Lerdo</v>
      </c>
      <c r="H14" s="7">
        <f t="shared" ca="1" si="3"/>
        <v>2798</v>
      </c>
      <c r="I14" s="7">
        <f t="shared" ca="1" si="4"/>
        <v>193</v>
      </c>
      <c r="J14" s="7">
        <f t="shared" ca="1" si="5"/>
        <v>444</v>
      </c>
      <c r="K14" s="7">
        <f t="shared" ca="1" si="6"/>
        <v>59</v>
      </c>
      <c r="L14" s="7">
        <f ca="1">Tabla1[[#This Row],[Costo peaje]]+Tabla1[[#This Row],[Costo combustible]]+Tabla1[[#This Row],[Costos varios]]</f>
        <v>696</v>
      </c>
      <c r="M14" s="7">
        <f ca="1">Tabla1[[#This Row],[Valor flete]]-Tabla1[[#This Row],[Total costos]]</f>
        <v>2102</v>
      </c>
      <c r="N14" s="1">
        <f t="shared" ca="1" si="7"/>
        <v>4</v>
      </c>
      <c r="O14" s="1" t="s">
        <v>82</v>
      </c>
      <c r="P14" s="1" t="str">
        <f ca="1">VLOOKUP(MONTH(Tabla1[[#This Row],[Fecha]]),Tabla2[],2,0)</f>
        <v>May</v>
      </c>
      <c r="Q14" s="1">
        <f ca="1">YEAR(Tabla1[[#This Row],[Fecha]])</f>
        <v>2018</v>
      </c>
    </row>
    <row r="15" spans="1:18" x14ac:dyDescent="0.2">
      <c r="A15" s="9">
        <f t="shared" ca="1" si="0"/>
        <v>42977</v>
      </c>
      <c r="B15" s="1" t="str">
        <f t="shared" ca="1" si="1"/>
        <v>AQ-427</v>
      </c>
      <c r="C15" s="1" t="s">
        <v>90</v>
      </c>
      <c r="D15" s="7">
        <f t="shared" ca="1" si="2"/>
        <v>6</v>
      </c>
      <c r="E15" s="1" t="s">
        <v>61</v>
      </c>
      <c r="F15" s="1" t="s">
        <v>75</v>
      </c>
      <c r="G15" s="1" t="str">
        <f>CONCATENATE(Tabla1[[#This Row],[Origen]],"-",Tabla1[[#This Row],[Destino]])</f>
        <v>San Luis Potosí-Ciudad López Mateos</v>
      </c>
      <c r="H15" s="7">
        <f t="shared" ca="1" si="3"/>
        <v>3948</v>
      </c>
      <c r="I15" s="7">
        <f t="shared" ca="1" si="4"/>
        <v>168</v>
      </c>
      <c r="J15" s="7">
        <f t="shared" ca="1" si="5"/>
        <v>348</v>
      </c>
      <c r="K15" s="7">
        <f t="shared" ca="1" si="6"/>
        <v>82</v>
      </c>
      <c r="L15" s="7">
        <f ca="1">Tabla1[[#This Row],[Costo peaje]]+Tabla1[[#This Row],[Costo combustible]]+Tabla1[[#This Row],[Costos varios]]</f>
        <v>598</v>
      </c>
      <c r="M15" s="7">
        <f ca="1">Tabla1[[#This Row],[Valor flete]]-Tabla1[[#This Row],[Total costos]]</f>
        <v>3350</v>
      </c>
      <c r="N15" s="1">
        <f t="shared" ca="1" si="7"/>
        <v>2</v>
      </c>
      <c r="O15" s="1" t="s">
        <v>83</v>
      </c>
      <c r="P15" s="1" t="str">
        <f ca="1">VLOOKUP(MONTH(Tabla1[[#This Row],[Fecha]]),Tabla2[],2,0)</f>
        <v>Ago</v>
      </c>
      <c r="Q15" s="1">
        <f ca="1">YEAR(Tabla1[[#This Row],[Fecha]])</f>
        <v>2017</v>
      </c>
    </row>
    <row r="16" spans="1:18" x14ac:dyDescent="0.2">
      <c r="A16" s="9">
        <f t="shared" ca="1" si="0"/>
        <v>42736</v>
      </c>
      <c r="B16" s="1" t="str">
        <f t="shared" ca="1" si="1"/>
        <v>AQ-778</v>
      </c>
      <c r="C16" s="1" t="s">
        <v>32</v>
      </c>
      <c r="D16" s="7">
        <f t="shared" ca="1" si="2"/>
        <v>4</v>
      </c>
      <c r="E16" s="1" t="s">
        <v>48</v>
      </c>
      <c r="F16" s="1" t="s">
        <v>76</v>
      </c>
      <c r="G16" s="1" t="str">
        <f>CONCATENATE(Tabla1[[#This Row],[Origen]],"-",Tabla1[[#This Row],[Destino]])</f>
        <v>Ciudad de México-Cuautitlán Izcalli</v>
      </c>
      <c r="H16" s="7">
        <f t="shared" ca="1" si="3"/>
        <v>4801</v>
      </c>
      <c r="I16" s="7">
        <f t="shared" ca="1" si="4"/>
        <v>180</v>
      </c>
      <c r="J16" s="7">
        <f t="shared" ca="1" si="5"/>
        <v>442</v>
      </c>
      <c r="K16" s="7">
        <f t="shared" ca="1" si="6"/>
        <v>89</v>
      </c>
      <c r="L16" s="7">
        <f ca="1">Tabla1[[#This Row],[Costo peaje]]+Tabla1[[#This Row],[Costo combustible]]+Tabla1[[#This Row],[Costos varios]]</f>
        <v>711</v>
      </c>
      <c r="M16" s="7">
        <f ca="1">Tabla1[[#This Row],[Valor flete]]-Tabla1[[#This Row],[Total costos]]</f>
        <v>4090</v>
      </c>
      <c r="N16" s="1">
        <f t="shared" ca="1" si="7"/>
        <v>3</v>
      </c>
      <c r="O16" s="1" t="s">
        <v>84</v>
      </c>
      <c r="P16" s="1" t="str">
        <f ca="1">VLOOKUP(MONTH(Tabla1[[#This Row],[Fecha]]),Tabla2[],2,0)</f>
        <v>Ene</v>
      </c>
      <c r="Q16" s="1">
        <f ca="1">YEAR(Tabla1[[#This Row],[Fecha]])</f>
        <v>2017</v>
      </c>
    </row>
    <row r="17" spans="1:17" x14ac:dyDescent="0.2">
      <c r="A17" s="9">
        <f t="shared" ca="1" si="0"/>
        <v>43108</v>
      </c>
      <c r="B17" s="1" t="str">
        <f t="shared" ca="1" si="1"/>
        <v>AQ-935</v>
      </c>
      <c r="C17" s="1" t="s">
        <v>33</v>
      </c>
      <c r="D17" s="7">
        <f t="shared" ca="1" si="2"/>
        <v>16</v>
      </c>
      <c r="E17" s="1" t="s">
        <v>49</v>
      </c>
      <c r="F17" s="1" t="s">
        <v>62</v>
      </c>
      <c r="G17" s="1" t="str">
        <f>CONCATENATE(Tabla1[[#This Row],[Origen]],"-",Tabla1[[#This Row],[Destino]])</f>
        <v>Ecatepec-Guadalupe</v>
      </c>
      <c r="H17" s="7">
        <f t="shared" ca="1" si="3"/>
        <v>1382</v>
      </c>
      <c r="I17" s="7">
        <f t="shared" ca="1" si="4"/>
        <v>90</v>
      </c>
      <c r="J17" s="7">
        <f t="shared" ca="1" si="5"/>
        <v>380</v>
      </c>
      <c r="K17" s="7">
        <f t="shared" ca="1" si="6"/>
        <v>81</v>
      </c>
      <c r="L17" s="7">
        <f ca="1">Tabla1[[#This Row],[Costo peaje]]+Tabla1[[#This Row],[Costo combustible]]+Tabla1[[#This Row],[Costos varios]]</f>
        <v>551</v>
      </c>
      <c r="M17" s="7">
        <f ca="1">Tabla1[[#This Row],[Valor flete]]-Tabla1[[#This Row],[Total costos]]</f>
        <v>831</v>
      </c>
      <c r="N17" s="1">
        <f t="shared" ca="1" si="7"/>
        <v>6</v>
      </c>
      <c r="O17" s="1" t="s">
        <v>85</v>
      </c>
      <c r="P17" s="1" t="str">
        <f ca="1">VLOOKUP(MONTH(Tabla1[[#This Row],[Fecha]]),Tabla2[],2,0)</f>
        <v>Ene</v>
      </c>
      <c r="Q17" s="1">
        <f ca="1">YEAR(Tabla1[[#This Row],[Fecha]])</f>
        <v>2018</v>
      </c>
    </row>
    <row r="18" spans="1:17" x14ac:dyDescent="0.2">
      <c r="A18" s="9">
        <f t="shared" ca="1" si="0"/>
        <v>42908</v>
      </c>
      <c r="B18" s="1" t="str">
        <f t="shared" ca="1" si="1"/>
        <v>AQ-408</v>
      </c>
      <c r="C18" s="1" t="s">
        <v>86</v>
      </c>
      <c r="D18" s="7">
        <f t="shared" ca="1" si="2"/>
        <v>25</v>
      </c>
      <c r="E18" s="1" t="s">
        <v>50</v>
      </c>
      <c r="F18" s="1" t="s">
        <v>63</v>
      </c>
      <c r="G18" s="1" t="str">
        <f>CONCATENATE(Tabla1[[#This Row],[Origen]],"-",Tabla1[[#This Row],[Destino]])</f>
        <v>Guadalajara-Acapulco de Juárez</v>
      </c>
      <c r="H18" s="7">
        <f t="shared" ca="1" si="3"/>
        <v>4447</v>
      </c>
      <c r="I18" s="7">
        <f t="shared" ca="1" si="4"/>
        <v>154</v>
      </c>
      <c r="J18" s="7">
        <f t="shared" ca="1" si="5"/>
        <v>357</v>
      </c>
      <c r="K18" s="7">
        <f t="shared" ca="1" si="6"/>
        <v>129</v>
      </c>
      <c r="L18" s="7">
        <f ca="1">Tabla1[[#This Row],[Costo peaje]]+Tabla1[[#This Row],[Costo combustible]]+Tabla1[[#This Row],[Costos varios]]</f>
        <v>640</v>
      </c>
      <c r="M18" s="7">
        <f ca="1">Tabla1[[#This Row],[Valor flete]]-Tabla1[[#This Row],[Total costos]]</f>
        <v>3807</v>
      </c>
      <c r="N18" s="1">
        <f t="shared" ca="1" si="7"/>
        <v>2</v>
      </c>
      <c r="O18" s="1" t="s">
        <v>78</v>
      </c>
      <c r="P18" s="1" t="str">
        <f ca="1">VLOOKUP(MONTH(Tabla1[[#This Row],[Fecha]]),Tabla2[],2,0)</f>
        <v>Jun</v>
      </c>
      <c r="Q18" s="1">
        <f ca="1">YEAR(Tabla1[[#This Row],[Fecha]])</f>
        <v>2017</v>
      </c>
    </row>
    <row r="19" spans="1:17" x14ac:dyDescent="0.2">
      <c r="A19" s="9">
        <f t="shared" ca="1" si="0"/>
        <v>43277</v>
      </c>
      <c r="B19" s="1" t="str">
        <f t="shared" ca="1" si="1"/>
        <v>AQ-973</v>
      </c>
      <c r="C19" s="1" t="s">
        <v>87</v>
      </c>
      <c r="D19" s="7">
        <f t="shared" ca="1" si="2"/>
        <v>21</v>
      </c>
      <c r="E19" s="1" t="s">
        <v>51</v>
      </c>
      <c r="F19" s="1" t="s">
        <v>64</v>
      </c>
      <c r="G19" s="1" t="str">
        <f>CONCATENATE(Tabla1[[#This Row],[Origen]],"-",Tabla1[[#This Row],[Destino]])</f>
        <v>Puebla de Zaragoza-Tlalnepantla de Baz</v>
      </c>
      <c r="H19" s="7">
        <f t="shared" ca="1" si="3"/>
        <v>1320</v>
      </c>
      <c r="I19" s="7">
        <f t="shared" ca="1" si="4"/>
        <v>197</v>
      </c>
      <c r="J19" s="7">
        <f t="shared" ca="1" si="5"/>
        <v>473</v>
      </c>
      <c r="K19" s="7">
        <f t="shared" ca="1" si="6"/>
        <v>126</v>
      </c>
      <c r="L19" s="7">
        <f ca="1">Tabla1[[#This Row],[Costo peaje]]+Tabla1[[#This Row],[Costo combustible]]+Tabla1[[#This Row],[Costos varios]]</f>
        <v>796</v>
      </c>
      <c r="M19" s="7">
        <f ca="1">Tabla1[[#This Row],[Valor flete]]-Tabla1[[#This Row],[Total costos]]</f>
        <v>524</v>
      </c>
      <c r="N19" s="1">
        <f t="shared" ca="1" si="7"/>
        <v>5</v>
      </c>
      <c r="O19" s="1" t="s">
        <v>79</v>
      </c>
      <c r="P19" s="1" t="str">
        <f ca="1">VLOOKUP(MONTH(Tabla1[[#This Row],[Fecha]]),Tabla2[],2,0)</f>
        <v>Jun</v>
      </c>
      <c r="Q19" s="1">
        <f ca="1">YEAR(Tabla1[[#This Row],[Fecha]])</f>
        <v>2018</v>
      </c>
    </row>
    <row r="20" spans="1:17" x14ac:dyDescent="0.2">
      <c r="A20" s="9">
        <f t="shared" ca="1" si="0"/>
        <v>43477</v>
      </c>
      <c r="B20" s="1" t="str">
        <f t="shared" ca="1" si="1"/>
        <v>AQ-631</v>
      </c>
      <c r="C20" s="1" t="s">
        <v>88</v>
      </c>
      <c r="D20" s="7">
        <f t="shared" ca="1" si="2"/>
        <v>22</v>
      </c>
      <c r="E20" s="1" t="s">
        <v>52</v>
      </c>
      <c r="F20" s="1" t="s">
        <v>65</v>
      </c>
      <c r="G20" s="1" t="str">
        <f>CONCATENATE(Tabla1[[#This Row],[Origen]],"-",Tabla1[[#This Row],[Destino]])</f>
        <v>Ciudad Juárez-Cancún</v>
      </c>
      <c r="H20" s="7">
        <f t="shared" ca="1" si="3"/>
        <v>4627</v>
      </c>
      <c r="I20" s="7">
        <f t="shared" ca="1" si="4"/>
        <v>58</v>
      </c>
      <c r="J20" s="7">
        <f t="shared" ca="1" si="5"/>
        <v>375</v>
      </c>
      <c r="K20" s="7">
        <f t="shared" ca="1" si="6"/>
        <v>56</v>
      </c>
      <c r="L20" s="7">
        <f ca="1">Tabla1[[#This Row],[Costo peaje]]+Tabla1[[#This Row],[Costo combustible]]+Tabla1[[#This Row],[Costos varios]]</f>
        <v>489</v>
      </c>
      <c r="M20" s="7">
        <f ca="1">Tabla1[[#This Row],[Valor flete]]-Tabla1[[#This Row],[Total costos]]</f>
        <v>4138</v>
      </c>
      <c r="N20" s="1">
        <f t="shared" ca="1" si="7"/>
        <v>5</v>
      </c>
      <c r="O20" s="1" t="s">
        <v>80</v>
      </c>
      <c r="P20" s="1" t="str">
        <f ca="1">VLOOKUP(MONTH(Tabla1[[#This Row],[Fecha]]),Tabla2[],2,0)</f>
        <v>Ene</v>
      </c>
      <c r="Q20" s="1">
        <f ca="1">YEAR(Tabla1[[#This Row],[Fecha]])</f>
        <v>2019</v>
      </c>
    </row>
    <row r="21" spans="1:17" x14ac:dyDescent="0.2">
      <c r="A21" s="9">
        <f t="shared" ca="1" si="0"/>
        <v>43338</v>
      </c>
      <c r="B21" s="1" t="str">
        <f t="shared" ca="1" si="1"/>
        <v>AQ-129</v>
      </c>
      <c r="C21" s="1" t="s">
        <v>89</v>
      </c>
      <c r="D21" s="7">
        <f t="shared" ca="1" si="2"/>
        <v>28</v>
      </c>
      <c r="E21" s="1" t="s">
        <v>53</v>
      </c>
      <c r="F21" s="1" t="s">
        <v>66</v>
      </c>
      <c r="G21" s="1" t="str">
        <f>CONCATENATE(Tabla1[[#This Row],[Origen]],"-",Tabla1[[#This Row],[Destino]])</f>
        <v>Tijuana-Santiago de Querétaro</v>
      </c>
      <c r="H21" s="7">
        <f t="shared" ca="1" si="3"/>
        <v>1046</v>
      </c>
      <c r="I21" s="7">
        <f t="shared" ca="1" si="4"/>
        <v>72</v>
      </c>
      <c r="J21" s="7">
        <f t="shared" ca="1" si="5"/>
        <v>436</v>
      </c>
      <c r="K21" s="7">
        <f t="shared" ca="1" si="6"/>
        <v>165</v>
      </c>
      <c r="L21" s="7">
        <f ca="1">Tabla1[[#This Row],[Costo peaje]]+Tabla1[[#This Row],[Costo combustible]]+Tabla1[[#This Row],[Costos varios]]</f>
        <v>673</v>
      </c>
      <c r="M21" s="7">
        <f ca="1">Tabla1[[#This Row],[Valor flete]]-Tabla1[[#This Row],[Total costos]]</f>
        <v>373</v>
      </c>
      <c r="N21" s="1">
        <f t="shared" ca="1" si="7"/>
        <v>2</v>
      </c>
      <c r="O21" s="1" t="s">
        <v>81</v>
      </c>
      <c r="P21" s="1" t="str">
        <f ca="1">VLOOKUP(MONTH(Tabla1[[#This Row],[Fecha]]),Tabla2[],2,0)</f>
        <v>Ago</v>
      </c>
      <c r="Q21" s="1">
        <f ca="1">YEAR(Tabla1[[#This Row],[Fecha]])</f>
        <v>2018</v>
      </c>
    </row>
    <row r="22" spans="1:17" x14ac:dyDescent="0.2">
      <c r="A22" s="9">
        <f t="shared" ca="1" si="0"/>
        <v>43146</v>
      </c>
      <c r="B22" s="1" t="str">
        <f t="shared" ca="1" si="1"/>
        <v>AQ-385</v>
      </c>
      <c r="C22" s="1" t="s">
        <v>90</v>
      </c>
      <c r="D22" s="7">
        <f t="shared" ca="1" si="2"/>
        <v>28</v>
      </c>
      <c r="E22" s="1" t="s">
        <v>54</v>
      </c>
      <c r="F22" s="1" t="s">
        <v>67</v>
      </c>
      <c r="G22" s="1" t="str">
        <f>CONCATENATE(Tabla1[[#This Row],[Origen]],"-",Tabla1[[#This Row],[Destino]])</f>
        <v>León-Chimalhuacán</v>
      </c>
      <c r="H22" s="7">
        <f t="shared" ca="1" si="3"/>
        <v>4562</v>
      </c>
      <c r="I22" s="7">
        <f t="shared" ca="1" si="4"/>
        <v>55</v>
      </c>
      <c r="J22" s="7">
        <f t="shared" ca="1" si="5"/>
        <v>337</v>
      </c>
      <c r="K22" s="7">
        <f t="shared" ca="1" si="6"/>
        <v>171</v>
      </c>
      <c r="L22" s="7">
        <f ca="1">Tabla1[[#This Row],[Costo peaje]]+Tabla1[[#This Row],[Costo combustible]]+Tabla1[[#This Row],[Costos varios]]</f>
        <v>563</v>
      </c>
      <c r="M22" s="7">
        <f ca="1">Tabla1[[#This Row],[Valor flete]]-Tabla1[[#This Row],[Total costos]]</f>
        <v>3999</v>
      </c>
      <c r="N22" s="1">
        <f t="shared" ca="1" si="7"/>
        <v>10</v>
      </c>
      <c r="O22" s="1" t="s">
        <v>82</v>
      </c>
      <c r="P22" s="1" t="str">
        <f ca="1">VLOOKUP(MONTH(Tabla1[[#This Row],[Fecha]]),Tabla2[],2,0)</f>
        <v>Feb</v>
      </c>
      <c r="Q22" s="1">
        <f ca="1">YEAR(Tabla1[[#This Row],[Fecha]])</f>
        <v>2018</v>
      </c>
    </row>
    <row r="23" spans="1:17" x14ac:dyDescent="0.2">
      <c r="A23" s="9">
        <f t="shared" ca="1" si="0"/>
        <v>42760</v>
      </c>
      <c r="B23" s="1" t="str">
        <f t="shared" ca="1" si="1"/>
        <v>AQ-243</v>
      </c>
      <c r="C23" s="1" t="s">
        <v>32</v>
      </c>
      <c r="D23" s="7">
        <f t="shared" ca="1" si="2"/>
        <v>10</v>
      </c>
      <c r="E23" s="1" t="s">
        <v>55</v>
      </c>
      <c r="F23" s="1" t="s">
        <v>68</v>
      </c>
      <c r="G23" s="1" t="str">
        <f>CONCATENATE(Tabla1[[#This Row],[Origen]],"-",Tabla1[[#This Row],[Destino]])</f>
        <v>Zapopan-Torreón</v>
      </c>
      <c r="H23" s="7">
        <f t="shared" ca="1" si="3"/>
        <v>1570</v>
      </c>
      <c r="I23" s="7">
        <f t="shared" ca="1" si="4"/>
        <v>50</v>
      </c>
      <c r="J23" s="7">
        <f t="shared" ca="1" si="5"/>
        <v>466</v>
      </c>
      <c r="K23" s="7">
        <f t="shared" ca="1" si="6"/>
        <v>97</v>
      </c>
      <c r="L23" s="7">
        <f ca="1">Tabla1[[#This Row],[Costo peaje]]+Tabla1[[#This Row],[Costo combustible]]+Tabla1[[#This Row],[Costos varios]]</f>
        <v>613</v>
      </c>
      <c r="M23" s="7">
        <f ca="1">Tabla1[[#This Row],[Valor flete]]-Tabla1[[#This Row],[Total costos]]</f>
        <v>957</v>
      </c>
      <c r="N23" s="1">
        <f t="shared" ca="1" si="7"/>
        <v>1</v>
      </c>
      <c r="O23" s="1" t="s">
        <v>83</v>
      </c>
      <c r="P23" s="1" t="str">
        <f ca="1">VLOOKUP(MONTH(Tabla1[[#This Row],[Fecha]]),Tabla2[],2,0)</f>
        <v>Ene</v>
      </c>
      <c r="Q23" s="1">
        <f ca="1">YEAR(Tabla1[[#This Row],[Fecha]])</f>
        <v>2017</v>
      </c>
    </row>
    <row r="24" spans="1:17" x14ac:dyDescent="0.2">
      <c r="A24" s="9">
        <f t="shared" ca="1" si="0"/>
        <v>43454</v>
      </c>
      <c r="B24" s="1" t="str">
        <f t="shared" ca="1" si="1"/>
        <v>AQ-611</v>
      </c>
      <c r="C24" s="1" t="s">
        <v>33</v>
      </c>
      <c r="D24" s="7">
        <f t="shared" ca="1" si="2"/>
        <v>16</v>
      </c>
      <c r="E24" s="1" t="s">
        <v>56</v>
      </c>
      <c r="F24" s="1" t="s">
        <v>69</v>
      </c>
      <c r="G24" s="1" t="str">
        <f>CONCATENATE(Tabla1[[#This Row],[Origen]],"-",Tabla1[[#This Row],[Destino]])</f>
        <v>Monterrey-Morelia</v>
      </c>
      <c r="H24" s="7">
        <f t="shared" ca="1" si="3"/>
        <v>3996</v>
      </c>
      <c r="I24" s="7">
        <f t="shared" ca="1" si="4"/>
        <v>55</v>
      </c>
      <c r="J24" s="7">
        <f t="shared" ca="1" si="5"/>
        <v>357</v>
      </c>
      <c r="K24" s="7">
        <f t="shared" ca="1" si="6"/>
        <v>104</v>
      </c>
      <c r="L24" s="7">
        <f ca="1">Tabla1[[#This Row],[Costo peaje]]+Tabla1[[#This Row],[Costo combustible]]+Tabla1[[#This Row],[Costos varios]]</f>
        <v>516</v>
      </c>
      <c r="M24" s="7">
        <f ca="1">Tabla1[[#This Row],[Valor flete]]-Tabla1[[#This Row],[Total costos]]</f>
        <v>3480</v>
      </c>
      <c r="N24" s="1">
        <f t="shared" ca="1" si="7"/>
        <v>8</v>
      </c>
      <c r="O24" s="1" t="s">
        <v>84</v>
      </c>
      <c r="P24" s="1" t="str">
        <f ca="1">VLOOKUP(MONTH(Tabla1[[#This Row],[Fecha]]),Tabla2[],2,0)</f>
        <v>Dic</v>
      </c>
      <c r="Q24" s="1">
        <f ca="1">YEAR(Tabla1[[#This Row],[Fecha]])</f>
        <v>2018</v>
      </c>
    </row>
    <row r="25" spans="1:17" x14ac:dyDescent="0.2">
      <c r="A25" s="9">
        <f t="shared" ca="1" si="0"/>
        <v>43283</v>
      </c>
      <c r="B25" s="1" t="str">
        <f t="shared" ca="1" si="1"/>
        <v>AQ-931</v>
      </c>
      <c r="C25" s="1" t="s">
        <v>86</v>
      </c>
      <c r="D25" s="7">
        <f t="shared" ca="1" si="2"/>
        <v>14</v>
      </c>
      <c r="E25" s="1" t="s">
        <v>57</v>
      </c>
      <c r="F25" s="1" t="s">
        <v>70</v>
      </c>
      <c r="G25" s="1" t="str">
        <f>CONCATENATE(Tabla1[[#This Row],[Origen]],"-",Tabla1[[#This Row],[Destino]])</f>
        <v>Nezahualcóyotl-Reynosa</v>
      </c>
      <c r="H25" s="7">
        <f t="shared" ca="1" si="3"/>
        <v>3730</v>
      </c>
      <c r="I25" s="7">
        <f t="shared" ca="1" si="4"/>
        <v>136</v>
      </c>
      <c r="J25" s="7">
        <f t="shared" ca="1" si="5"/>
        <v>467</v>
      </c>
      <c r="K25" s="7">
        <f t="shared" ca="1" si="6"/>
        <v>62</v>
      </c>
      <c r="L25" s="7">
        <f ca="1">Tabla1[[#This Row],[Costo peaje]]+Tabla1[[#This Row],[Costo combustible]]+Tabla1[[#This Row],[Costos varios]]</f>
        <v>665</v>
      </c>
      <c r="M25" s="7">
        <f ca="1">Tabla1[[#This Row],[Valor flete]]-Tabla1[[#This Row],[Total costos]]</f>
        <v>3065</v>
      </c>
      <c r="N25" s="1">
        <f t="shared" ca="1" si="7"/>
        <v>1</v>
      </c>
      <c r="O25" s="1" t="s">
        <v>85</v>
      </c>
      <c r="P25" s="1" t="str">
        <f ca="1">VLOOKUP(MONTH(Tabla1[[#This Row],[Fecha]]),Tabla2[],2,0)</f>
        <v>Jul</v>
      </c>
      <c r="Q25" s="1">
        <f ca="1">YEAR(Tabla1[[#This Row],[Fecha]])</f>
        <v>2018</v>
      </c>
    </row>
    <row r="26" spans="1:17" x14ac:dyDescent="0.2">
      <c r="A26" s="9">
        <f t="shared" ca="1" si="0"/>
        <v>42824</v>
      </c>
      <c r="B26" s="1" t="str">
        <f t="shared" ca="1" si="1"/>
        <v>AQ-347</v>
      </c>
      <c r="C26" s="1" t="s">
        <v>87</v>
      </c>
      <c r="D26" s="7">
        <f t="shared" ca="1" si="2"/>
        <v>6</v>
      </c>
      <c r="E26" s="1" t="s">
        <v>58</v>
      </c>
      <c r="F26" s="1" t="s">
        <v>71</v>
      </c>
      <c r="G26" s="1" t="str">
        <f>CONCATENATE(Tabla1[[#This Row],[Origen]],"-",Tabla1[[#This Row],[Destino]])</f>
        <v>Chihuahua-Tlaquepaque</v>
      </c>
      <c r="H26" s="7">
        <f t="shared" ca="1" si="3"/>
        <v>4794</v>
      </c>
      <c r="I26" s="7">
        <f t="shared" ca="1" si="4"/>
        <v>138</v>
      </c>
      <c r="J26" s="7">
        <f t="shared" ca="1" si="5"/>
        <v>423</v>
      </c>
      <c r="K26" s="7">
        <f t="shared" ca="1" si="6"/>
        <v>163</v>
      </c>
      <c r="L26" s="7">
        <f ca="1">Tabla1[[#This Row],[Costo peaje]]+Tabla1[[#This Row],[Costo combustible]]+Tabla1[[#This Row],[Costos varios]]</f>
        <v>724</v>
      </c>
      <c r="M26" s="7">
        <f ca="1">Tabla1[[#This Row],[Valor flete]]-Tabla1[[#This Row],[Total costos]]</f>
        <v>4070</v>
      </c>
      <c r="N26" s="1">
        <f t="shared" ca="1" si="7"/>
        <v>9</v>
      </c>
      <c r="O26" s="1" t="s">
        <v>78</v>
      </c>
      <c r="P26" s="1" t="str">
        <f ca="1">VLOOKUP(MONTH(Tabla1[[#This Row],[Fecha]]),Tabla2[],2,0)</f>
        <v>Mar</v>
      </c>
      <c r="Q26" s="1">
        <f ca="1">YEAR(Tabla1[[#This Row],[Fecha]])</f>
        <v>2017</v>
      </c>
    </row>
    <row r="27" spans="1:17" x14ac:dyDescent="0.2">
      <c r="A27" s="9">
        <f t="shared" ca="1" si="0"/>
        <v>42817</v>
      </c>
      <c r="B27" s="1" t="str">
        <f t="shared" ca="1" si="1"/>
        <v>AQ-813</v>
      </c>
      <c r="C27" s="1" t="s">
        <v>88</v>
      </c>
      <c r="D27" s="7">
        <f t="shared" ca="1" si="2"/>
        <v>7</v>
      </c>
      <c r="E27" s="1" t="s">
        <v>59</v>
      </c>
      <c r="F27" s="1" t="s">
        <v>72</v>
      </c>
      <c r="G27" s="1" t="str">
        <f>CONCATENATE(Tabla1[[#This Row],[Origen]],"-",Tabla1[[#This Row],[Destino]])</f>
        <v>Naucalpan de Juárez-Tuxtla Gutiérrez</v>
      </c>
      <c r="H27" s="7">
        <f t="shared" ca="1" si="3"/>
        <v>1588</v>
      </c>
      <c r="I27" s="7">
        <f t="shared" ca="1" si="4"/>
        <v>145</v>
      </c>
      <c r="J27" s="7">
        <f t="shared" ca="1" si="5"/>
        <v>479</v>
      </c>
      <c r="K27" s="7">
        <f t="shared" ca="1" si="6"/>
        <v>137</v>
      </c>
      <c r="L27" s="7">
        <f ca="1">Tabla1[[#This Row],[Costo peaje]]+Tabla1[[#This Row],[Costo combustible]]+Tabla1[[#This Row],[Costos varios]]</f>
        <v>761</v>
      </c>
      <c r="M27" s="7">
        <f ca="1">Tabla1[[#This Row],[Valor flete]]-Tabla1[[#This Row],[Total costos]]</f>
        <v>827</v>
      </c>
      <c r="N27" s="1">
        <f t="shared" ca="1" si="7"/>
        <v>6</v>
      </c>
      <c r="O27" s="1" t="s">
        <v>79</v>
      </c>
      <c r="P27" s="1" t="str">
        <f ca="1">VLOOKUP(MONTH(Tabla1[[#This Row],[Fecha]]),Tabla2[],2,0)</f>
        <v>Mar</v>
      </c>
      <c r="Q27" s="1">
        <f ca="1">YEAR(Tabla1[[#This Row],[Fecha]])</f>
        <v>2017</v>
      </c>
    </row>
    <row r="28" spans="1:17" x14ac:dyDescent="0.2">
      <c r="A28" s="9">
        <f t="shared" ca="1" si="0"/>
        <v>43160</v>
      </c>
      <c r="B28" s="1" t="str">
        <f t="shared" ca="1" si="1"/>
        <v>AQ-662</v>
      </c>
      <c r="C28" s="1" t="s">
        <v>89</v>
      </c>
      <c r="D28" s="7">
        <f t="shared" ca="1" si="2"/>
        <v>29</v>
      </c>
      <c r="E28" s="1" t="s">
        <v>60</v>
      </c>
      <c r="F28" s="1" t="s">
        <v>73</v>
      </c>
      <c r="G28" s="1" t="str">
        <f>CONCATENATE(Tabla1[[#This Row],[Origen]],"-",Tabla1[[#This Row],[Destino]])</f>
        <v>Mérida-Victoria de Durango</v>
      </c>
      <c r="H28" s="7">
        <f t="shared" ca="1" si="3"/>
        <v>3464</v>
      </c>
      <c r="I28" s="7">
        <f t="shared" ca="1" si="4"/>
        <v>131</v>
      </c>
      <c r="J28" s="7">
        <f t="shared" ca="1" si="5"/>
        <v>450</v>
      </c>
      <c r="K28" s="7">
        <f t="shared" ca="1" si="6"/>
        <v>152</v>
      </c>
      <c r="L28" s="7">
        <f ca="1">Tabla1[[#This Row],[Costo peaje]]+Tabla1[[#This Row],[Costo combustible]]+Tabla1[[#This Row],[Costos varios]]</f>
        <v>733</v>
      </c>
      <c r="M28" s="7">
        <f ca="1">Tabla1[[#This Row],[Valor flete]]-Tabla1[[#This Row],[Total costos]]</f>
        <v>2731</v>
      </c>
      <c r="N28" s="1">
        <f t="shared" ca="1" si="7"/>
        <v>9</v>
      </c>
      <c r="O28" s="1" t="s">
        <v>80</v>
      </c>
      <c r="P28" s="1" t="str">
        <f ca="1">VLOOKUP(MONTH(Tabla1[[#This Row],[Fecha]]),Tabla2[],2,0)</f>
        <v>Mar</v>
      </c>
      <c r="Q28" s="1">
        <f ca="1">YEAR(Tabla1[[#This Row],[Fecha]])</f>
        <v>2018</v>
      </c>
    </row>
    <row r="29" spans="1:17" x14ac:dyDescent="0.2">
      <c r="A29" s="9">
        <f t="shared" ca="1" si="0"/>
        <v>43045</v>
      </c>
      <c r="B29" s="1" t="str">
        <f t="shared" ca="1" si="1"/>
        <v>AQ-228</v>
      </c>
      <c r="C29" s="1" t="s">
        <v>90</v>
      </c>
      <c r="D29" s="7">
        <f t="shared" ca="1" si="2"/>
        <v>26</v>
      </c>
      <c r="E29" s="1" t="s">
        <v>61</v>
      </c>
      <c r="F29" s="1" t="s">
        <v>74</v>
      </c>
      <c r="G29" s="1" t="str">
        <f>CONCATENATE(Tabla1[[#This Row],[Origen]],"-",Tabla1[[#This Row],[Destino]])</f>
        <v>San Luis Potosí-Toluca de Lerdo</v>
      </c>
      <c r="H29" s="7">
        <f t="shared" ca="1" si="3"/>
        <v>1975</v>
      </c>
      <c r="I29" s="7">
        <f t="shared" ca="1" si="4"/>
        <v>66</v>
      </c>
      <c r="J29" s="7">
        <f t="shared" ca="1" si="5"/>
        <v>303</v>
      </c>
      <c r="K29" s="7">
        <f t="shared" ca="1" si="6"/>
        <v>148</v>
      </c>
      <c r="L29" s="7">
        <f ca="1">Tabla1[[#This Row],[Costo peaje]]+Tabla1[[#This Row],[Costo combustible]]+Tabla1[[#This Row],[Costos varios]]</f>
        <v>517</v>
      </c>
      <c r="M29" s="7">
        <f ca="1">Tabla1[[#This Row],[Valor flete]]-Tabla1[[#This Row],[Total costos]]</f>
        <v>1458</v>
      </c>
      <c r="N29" s="1">
        <f t="shared" ca="1" si="7"/>
        <v>9</v>
      </c>
      <c r="O29" s="1" t="s">
        <v>81</v>
      </c>
      <c r="P29" s="1" t="str">
        <f ca="1">VLOOKUP(MONTH(Tabla1[[#This Row],[Fecha]]),Tabla2[],2,0)</f>
        <v>Nov</v>
      </c>
      <c r="Q29" s="1">
        <f ca="1">YEAR(Tabla1[[#This Row],[Fecha]])</f>
        <v>2017</v>
      </c>
    </row>
    <row r="30" spans="1:17" x14ac:dyDescent="0.2">
      <c r="A30" s="9">
        <f t="shared" ca="1" si="0"/>
        <v>43207</v>
      </c>
      <c r="B30" s="1" t="str">
        <f t="shared" ca="1" si="1"/>
        <v>AQ-615</v>
      </c>
      <c r="C30" s="1" t="s">
        <v>32</v>
      </c>
      <c r="D30" s="7">
        <f t="shared" ca="1" si="2"/>
        <v>23</v>
      </c>
      <c r="E30" s="1" t="s">
        <v>48</v>
      </c>
      <c r="F30" s="1" t="s">
        <v>75</v>
      </c>
      <c r="G30" s="1" t="str">
        <f>CONCATENATE(Tabla1[[#This Row],[Origen]],"-",Tabla1[[#This Row],[Destino]])</f>
        <v>Ciudad de México-Ciudad López Mateos</v>
      </c>
      <c r="H30" s="7">
        <f t="shared" ca="1" si="3"/>
        <v>3184</v>
      </c>
      <c r="I30" s="7">
        <f t="shared" ca="1" si="4"/>
        <v>81</v>
      </c>
      <c r="J30" s="7">
        <f t="shared" ca="1" si="5"/>
        <v>317</v>
      </c>
      <c r="K30" s="7">
        <f t="shared" ca="1" si="6"/>
        <v>177</v>
      </c>
      <c r="L30" s="7">
        <f ca="1">Tabla1[[#This Row],[Costo peaje]]+Tabla1[[#This Row],[Costo combustible]]+Tabla1[[#This Row],[Costos varios]]</f>
        <v>575</v>
      </c>
      <c r="M30" s="7">
        <f ca="1">Tabla1[[#This Row],[Valor flete]]-Tabla1[[#This Row],[Total costos]]</f>
        <v>2609</v>
      </c>
      <c r="N30" s="1">
        <f t="shared" ca="1" si="7"/>
        <v>4</v>
      </c>
      <c r="O30" s="1" t="s">
        <v>82</v>
      </c>
      <c r="P30" s="1" t="str">
        <f ca="1">VLOOKUP(MONTH(Tabla1[[#This Row],[Fecha]]),Tabla2[],2,0)</f>
        <v>Abr</v>
      </c>
      <c r="Q30" s="1">
        <f ca="1">YEAR(Tabla1[[#This Row],[Fecha]])</f>
        <v>2018</v>
      </c>
    </row>
    <row r="31" spans="1:17" x14ac:dyDescent="0.2">
      <c r="A31" s="9">
        <f t="shared" ca="1" si="0"/>
        <v>42904</v>
      </c>
      <c r="B31" s="1" t="str">
        <f t="shared" ca="1" si="1"/>
        <v>AQ-995</v>
      </c>
      <c r="C31" s="1" t="s">
        <v>33</v>
      </c>
      <c r="D31" s="7">
        <f t="shared" ca="1" si="2"/>
        <v>1</v>
      </c>
      <c r="E31" s="1" t="s">
        <v>49</v>
      </c>
      <c r="F31" s="1" t="s">
        <v>76</v>
      </c>
      <c r="G31" s="1" t="str">
        <f>CONCATENATE(Tabla1[[#This Row],[Origen]],"-",Tabla1[[#This Row],[Destino]])</f>
        <v>Ecatepec-Cuautitlán Izcalli</v>
      </c>
      <c r="H31" s="7">
        <f t="shared" ca="1" si="3"/>
        <v>1277</v>
      </c>
      <c r="I31" s="7">
        <f t="shared" ca="1" si="4"/>
        <v>128</v>
      </c>
      <c r="J31" s="7">
        <f t="shared" ca="1" si="5"/>
        <v>420</v>
      </c>
      <c r="K31" s="7">
        <f t="shared" ca="1" si="6"/>
        <v>175</v>
      </c>
      <c r="L31" s="7">
        <f ca="1">Tabla1[[#This Row],[Costo peaje]]+Tabla1[[#This Row],[Costo combustible]]+Tabla1[[#This Row],[Costos varios]]</f>
        <v>723</v>
      </c>
      <c r="M31" s="7">
        <f ca="1">Tabla1[[#This Row],[Valor flete]]-Tabla1[[#This Row],[Total costos]]</f>
        <v>554</v>
      </c>
      <c r="N31" s="1">
        <f t="shared" ca="1" si="7"/>
        <v>4</v>
      </c>
      <c r="O31" s="1" t="s">
        <v>83</v>
      </c>
      <c r="P31" s="1" t="str">
        <f ca="1">VLOOKUP(MONTH(Tabla1[[#This Row],[Fecha]]),Tabla2[],2,0)</f>
        <v>Jun</v>
      </c>
      <c r="Q31" s="1">
        <f ca="1">YEAR(Tabla1[[#This Row],[Fecha]])</f>
        <v>2017</v>
      </c>
    </row>
    <row r="32" spans="1:17" x14ac:dyDescent="0.2">
      <c r="A32" s="9">
        <f t="shared" ca="1" si="0"/>
        <v>43237</v>
      </c>
      <c r="B32" s="1" t="str">
        <f t="shared" ca="1" si="1"/>
        <v>AQ-341</v>
      </c>
      <c r="C32" s="1" t="s">
        <v>86</v>
      </c>
      <c r="D32" s="7">
        <f t="shared" ca="1" si="2"/>
        <v>29</v>
      </c>
      <c r="E32" s="1" t="s">
        <v>50</v>
      </c>
      <c r="F32" s="1" t="s">
        <v>62</v>
      </c>
      <c r="G32" s="1" t="str">
        <f>CONCATENATE(Tabla1[[#This Row],[Origen]],"-",Tabla1[[#This Row],[Destino]])</f>
        <v>Guadalajara-Guadalupe</v>
      </c>
      <c r="H32" s="7">
        <f t="shared" ca="1" si="3"/>
        <v>4051</v>
      </c>
      <c r="I32" s="7">
        <f t="shared" ca="1" si="4"/>
        <v>124</v>
      </c>
      <c r="J32" s="7">
        <f t="shared" ca="1" si="5"/>
        <v>395</v>
      </c>
      <c r="K32" s="7">
        <f t="shared" ca="1" si="6"/>
        <v>79</v>
      </c>
      <c r="L32" s="7">
        <f ca="1">Tabla1[[#This Row],[Costo peaje]]+Tabla1[[#This Row],[Costo combustible]]+Tabla1[[#This Row],[Costos varios]]</f>
        <v>598</v>
      </c>
      <c r="M32" s="7">
        <f ca="1">Tabla1[[#This Row],[Valor flete]]-Tabla1[[#This Row],[Total costos]]</f>
        <v>3453</v>
      </c>
      <c r="N32" s="1">
        <f t="shared" ca="1" si="7"/>
        <v>9</v>
      </c>
      <c r="O32" s="1" t="s">
        <v>84</v>
      </c>
      <c r="P32" s="1" t="str">
        <f ca="1">VLOOKUP(MONTH(Tabla1[[#This Row],[Fecha]]),Tabla2[],2,0)</f>
        <v>May</v>
      </c>
      <c r="Q32" s="1">
        <f ca="1">YEAR(Tabla1[[#This Row],[Fecha]])</f>
        <v>2018</v>
      </c>
    </row>
    <row r="33" spans="1:17" x14ac:dyDescent="0.2">
      <c r="A33" s="9">
        <f t="shared" ca="1" si="0"/>
        <v>43383</v>
      </c>
      <c r="B33" s="1" t="str">
        <f t="shared" ca="1" si="1"/>
        <v>AQ-441</v>
      </c>
      <c r="C33" s="1" t="s">
        <v>87</v>
      </c>
      <c r="D33" s="7">
        <f t="shared" ca="1" si="2"/>
        <v>5</v>
      </c>
      <c r="E33" s="1" t="s">
        <v>51</v>
      </c>
      <c r="F33" s="1" t="s">
        <v>63</v>
      </c>
      <c r="G33" s="1" t="str">
        <f>CONCATENATE(Tabla1[[#This Row],[Origen]],"-",Tabla1[[#This Row],[Destino]])</f>
        <v>Puebla de Zaragoza-Acapulco de Juárez</v>
      </c>
      <c r="H33" s="7">
        <f t="shared" ca="1" si="3"/>
        <v>4367</v>
      </c>
      <c r="I33" s="7">
        <f t="shared" ca="1" si="4"/>
        <v>126</v>
      </c>
      <c r="J33" s="7">
        <f t="shared" ca="1" si="5"/>
        <v>474</v>
      </c>
      <c r="K33" s="7">
        <f t="shared" ca="1" si="6"/>
        <v>193</v>
      </c>
      <c r="L33" s="7">
        <f ca="1">Tabla1[[#This Row],[Costo peaje]]+Tabla1[[#This Row],[Costo combustible]]+Tabla1[[#This Row],[Costos varios]]</f>
        <v>793</v>
      </c>
      <c r="M33" s="7">
        <f ca="1">Tabla1[[#This Row],[Valor flete]]-Tabla1[[#This Row],[Total costos]]</f>
        <v>3574</v>
      </c>
      <c r="N33" s="1">
        <f t="shared" ca="1" si="7"/>
        <v>6</v>
      </c>
      <c r="O33" s="1" t="s">
        <v>85</v>
      </c>
      <c r="P33" s="1" t="str">
        <f ca="1">VLOOKUP(MONTH(Tabla1[[#This Row],[Fecha]]),Tabla2[],2,0)</f>
        <v>Oct</v>
      </c>
      <c r="Q33" s="1">
        <f ca="1">YEAR(Tabla1[[#This Row],[Fecha]])</f>
        <v>2018</v>
      </c>
    </row>
    <row r="34" spans="1:17" x14ac:dyDescent="0.2">
      <c r="A34" s="9">
        <f t="shared" ca="1" si="0"/>
        <v>43397</v>
      </c>
      <c r="B34" s="1" t="str">
        <f t="shared" ca="1" si="1"/>
        <v>AQ-416</v>
      </c>
      <c r="C34" s="1" t="s">
        <v>88</v>
      </c>
      <c r="D34" s="7">
        <f t="shared" ca="1" si="2"/>
        <v>29</v>
      </c>
      <c r="E34" s="1" t="s">
        <v>52</v>
      </c>
      <c r="F34" s="1" t="s">
        <v>64</v>
      </c>
      <c r="G34" s="1" t="str">
        <f>CONCATENATE(Tabla1[[#This Row],[Origen]],"-",Tabla1[[#This Row],[Destino]])</f>
        <v>Ciudad Juárez-Tlalnepantla de Baz</v>
      </c>
      <c r="H34" s="7">
        <f t="shared" ca="1" si="3"/>
        <v>2144</v>
      </c>
      <c r="I34" s="7">
        <f t="shared" ca="1" si="4"/>
        <v>144</v>
      </c>
      <c r="J34" s="7">
        <f t="shared" ca="1" si="5"/>
        <v>445</v>
      </c>
      <c r="K34" s="7">
        <f t="shared" ca="1" si="6"/>
        <v>66</v>
      </c>
      <c r="L34" s="7">
        <f ca="1">Tabla1[[#This Row],[Costo peaje]]+Tabla1[[#This Row],[Costo combustible]]+Tabla1[[#This Row],[Costos varios]]</f>
        <v>655</v>
      </c>
      <c r="M34" s="7">
        <f ca="1">Tabla1[[#This Row],[Valor flete]]-Tabla1[[#This Row],[Total costos]]</f>
        <v>1489</v>
      </c>
      <c r="N34" s="1">
        <f t="shared" ca="1" si="7"/>
        <v>5</v>
      </c>
      <c r="O34" s="1" t="s">
        <v>78</v>
      </c>
      <c r="P34" s="1" t="str">
        <f ca="1">VLOOKUP(MONTH(Tabla1[[#This Row],[Fecha]]),Tabla2[],2,0)</f>
        <v>Oct</v>
      </c>
      <c r="Q34" s="1">
        <f ca="1">YEAR(Tabla1[[#This Row],[Fecha]])</f>
        <v>2018</v>
      </c>
    </row>
    <row r="35" spans="1:17" x14ac:dyDescent="0.2">
      <c r="A35" s="9">
        <f t="shared" ca="1" si="0"/>
        <v>42906</v>
      </c>
      <c r="B35" s="1" t="str">
        <f t="shared" ca="1" si="1"/>
        <v>AQ-764</v>
      </c>
      <c r="C35" s="1" t="s">
        <v>89</v>
      </c>
      <c r="D35" s="7">
        <f t="shared" ca="1" si="2"/>
        <v>18</v>
      </c>
      <c r="E35" s="1" t="s">
        <v>53</v>
      </c>
      <c r="F35" s="1" t="s">
        <v>65</v>
      </c>
      <c r="G35" s="1" t="str">
        <f>CONCATENATE(Tabla1[[#This Row],[Origen]],"-",Tabla1[[#This Row],[Destino]])</f>
        <v>Tijuana-Cancún</v>
      </c>
      <c r="H35" s="7">
        <f t="shared" ca="1" si="3"/>
        <v>3510</v>
      </c>
      <c r="I35" s="7">
        <f t="shared" ca="1" si="4"/>
        <v>177</v>
      </c>
      <c r="J35" s="7">
        <f t="shared" ca="1" si="5"/>
        <v>334</v>
      </c>
      <c r="K35" s="7">
        <f t="shared" ca="1" si="6"/>
        <v>145</v>
      </c>
      <c r="L35" s="7">
        <f ca="1">Tabla1[[#This Row],[Costo peaje]]+Tabla1[[#This Row],[Costo combustible]]+Tabla1[[#This Row],[Costos varios]]</f>
        <v>656</v>
      </c>
      <c r="M35" s="7">
        <f ca="1">Tabla1[[#This Row],[Valor flete]]-Tabla1[[#This Row],[Total costos]]</f>
        <v>2854</v>
      </c>
      <c r="N35" s="1">
        <f t="shared" ca="1" si="7"/>
        <v>9</v>
      </c>
      <c r="O35" s="1" t="s">
        <v>79</v>
      </c>
      <c r="P35" s="1" t="str">
        <f ca="1">VLOOKUP(MONTH(Tabla1[[#This Row],[Fecha]]),Tabla2[],2,0)</f>
        <v>Jun</v>
      </c>
      <c r="Q35" s="1">
        <f ca="1">YEAR(Tabla1[[#This Row],[Fecha]])</f>
        <v>2017</v>
      </c>
    </row>
    <row r="36" spans="1:17" x14ac:dyDescent="0.2">
      <c r="A36" s="9">
        <f t="shared" ca="1" si="0"/>
        <v>43173</v>
      </c>
      <c r="B36" s="1" t="str">
        <f t="shared" ca="1" si="1"/>
        <v>AQ-897</v>
      </c>
      <c r="C36" s="1" t="s">
        <v>90</v>
      </c>
      <c r="D36" s="7">
        <f t="shared" ca="1" si="2"/>
        <v>21</v>
      </c>
      <c r="E36" s="1" t="s">
        <v>54</v>
      </c>
      <c r="F36" s="1" t="s">
        <v>66</v>
      </c>
      <c r="G36" s="1" t="str">
        <f>CONCATENATE(Tabla1[[#This Row],[Origen]],"-",Tabla1[[#This Row],[Destino]])</f>
        <v>León-Santiago de Querétaro</v>
      </c>
      <c r="H36" s="7">
        <f t="shared" ca="1" si="3"/>
        <v>3091</v>
      </c>
      <c r="I36" s="7">
        <f t="shared" ca="1" si="4"/>
        <v>190</v>
      </c>
      <c r="J36" s="7">
        <f t="shared" ca="1" si="5"/>
        <v>480</v>
      </c>
      <c r="K36" s="7">
        <f t="shared" ca="1" si="6"/>
        <v>109</v>
      </c>
      <c r="L36" s="7">
        <f ca="1">Tabla1[[#This Row],[Costo peaje]]+Tabla1[[#This Row],[Costo combustible]]+Tabla1[[#This Row],[Costos varios]]</f>
        <v>779</v>
      </c>
      <c r="M36" s="7">
        <f ca="1">Tabla1[[#This Row],[Valor flete]]-Tabla1[[#This Row],[Total costos]]</f>
        <v>2312</v>
      </c>
      <c r="N36" s="1">
        <f t="shared" ca="1" si="7"/>
        <v>6</v>
      </c>
      <c r="O36" s="1" t="s">
        <v>80</v>
      </c>
      <c r="P36" s="1" t="str">
        <f ca="1">VLOOKUP(MONTH(Tabla1[[#This Row],[Fecha]]),Tabla2[],2,0)</f>
        <v>Mar</v>
      </c>
      <c r="Q36" s="1">
        <f ca="1">YEAR(Tabla1[[#This Row],[Fecha]])</f>
        <v>2018</v>
      </c>
    </row>
    <row r="37" spans="1:17" x14ac:dyDescent="0.2">
      <c r="A37" s="9">
        <f t="shared" ca="1" si="0"/>
        <v>43482</v>
      </c>
      <c r="B37" s="1" t="str">
        <f t="shared" ca="1" si="1"/>
        <v>AQ-707</v>
      </c>
      <c r="C37" s="1" t="s">
        <v>32</v>
      </c>
      <c r="D37" s="7">
        <f t="shared" ca="1" si="2"/>
        <v>17</v>
      </c>
      <c r="E37" s="1" t="s">
        <v>55</v>
      </c>
      <c r="F37" s="1" t="s">
        <v>67</v>
      </c>
      <c r="G37" s="1" t="str">
        <f>CONCATENATE(Tabla1[[#This Row],[Origen]],"-",Tabla1[[#This Row],[Destino]])</f>
        <v>Zapopan-Chimalhuacán</v>
      </c>
      <c r="H37" s="7">
        <f t="shared" ca="1" si="3"/>
        <v>2746</v>
      </c>
      <c r="I37" s="7">
        <f t="shared" ca="1" si="4"/>
        <v>160</v>
      </c>
      <c r="J37" s="7">
        <f t="shared" ca="1" si="5"/>
        <v>420</v>
      </c>
      <c r="K37" s="7">
        <f t="shared" ca="1" si="6"/>
        <v>56</v>
      </c>
      <c r="L37" s="7">
        <f ca="1">Tabla1[[#This Row],[Costo peaje]]+Tabla1[[#This Row],[Costo combustible]]+Tabla1[[#This Row],[Costos varios]]</f>
        <v>636</v>
      </c>
      <c r="M37" s="7">
        <f ca="1">Tabla1[[#This Row],[Valor flete]]-Tabla1[[#This Row],[Total costos]]</f>
        <v>2110</v>
      </c>
      <c r="N37" s="1">
        <f t="shared" ca="1" si="7"/>
        <v>2</v>
      </c>
      <c r="O37" s="1" t="s">
        <v>81</v>
      </c>
      <c r="P37" s="1" t="str">
        <f ca="1">VLOOKUP(MONTH(Tabla1[[#This Row],[Fecha]]),Tabla2[],2,0)</f>
        <v>Ene</v>
      </c>
      <c r="Q37" s="1">
        <f ca="1">YEAR(Tabla1[[#This Row],[Fecha]])</f>
        <v>2019</v>
      </c>
    </row>
    <row r="38" spans="1:17" x14ac:dyDescent="0.2">
      <c r="A38" s="9">
        <f t="shared" ca="1" si="0"/>
        <v>43465</v>
      </c>
      <c r="B38" s="1" t="str">
        <f t="shared" ca="1" si="1"/>
        <v>AQ-342</v>
      </c>
      <c r="C38" s="1" t="s">
        <v>33</v>
      </c>
      <c r="D38" s="7">
        <f t="shared" ca="1" si="2"/>
        <v>8</v>
      </c>
      <c r="E38" s="1" t="s">
        <v>56</v>
      </c>
      <c r="F38" s="1" t="s">
        <v>68</v>
      </c>
      <c r="G38" s="1" t="str">
        <f>CONCATENATE(Tabla1[[#This Row],[Origen]],"-",Tabla1[[#This Row],[Destino]])</f>
        <v>Monterrey-Torreón</v>
      </c>
      <c r="H38" s="7">
        <f t="shared" ca="1" si="3"/>
        <v>1196</v>
      </c>
      <c r="I38" s="7">
        <f t="shared" ca="1" si="4"/>
        <v>73</v>
      </c>
      <c r="J38" s="7">
        <f t="shared" ca="1" si="5"/>
        <v>386</v>
      </c>
      <c r="K38" s="7">
        <f t="shared" ca="1" si="6"/>
        <v>163</v>
      </c>
      <c r="L38" s="7">
        <f ca="1">Tabla1[[#This Row],[Costo peaje]]+Tabla1[[#This Row],[Costo combustible]]+Tabla1[[#This Row],[Costos varios]]</f>
        <v>622</v>
      </c>
      <c r="M38" s="7">
        <f ca="1">Tabla1[[#This Row],[Valor flete]]-Tabla1[[#This Row],[Total costos]]</f>
        <v>574</v>
      </c>
      <c r="N38" s="1">
        <f t="shared" ca="1" si="7"/>
        <v>10</v>
      </c>
      <c r="O38" s="1" t="s">
        <v>82</v>
      </c>
      <c r="P38" s="1" t="str">
        <f ca="1">VLOOKUP(MONTH(Tabla1[[#This Row],[Fecha]]),Tabla2[],2,0)</f>
        <v>Dic</v>
      </c>
      <c r="Q38" s="1">
        <f ca="1">YEAR(Tabla1[[#This Row],[Fecha]])</f>
        <v>2018</v>
      </c>
    </row>
    <row r="39" spans="1:17" x14ac:dyDescent="0.2">
      <c r="A39" s="9">
        <f t="shared" ca="1" si="0"/>
        <v>43437</v>
      </c>
      <c r="B39" s="1" t="str">
        <f t="shared" ca="1" si="1"/>
        <v>AQ-412</v>
      </c>
      <c r="C39" s="1" t="s">
        <v>86</v>
      </c>
      <c r="D39" s="7">
        <f t="shared" ca="1" si="2"/>
        <v>8</v>
      </c>
      <c r="E39" s="1" t="s">
        <v>57</v>
      </c>
      <c r="F39" s="1" t="s">
        <v>69</v>
      </c>
      <c r="G39" s="1" t="str">
        <f>CONCATENATE(Tabla1[[#This Row],[Origen]],"-",Tabla1[[#This Row],[Destino]])</f>
        <v>Nezahualcóyotl-Morelia</v>
      </c>
      <c r="H39" s="7">
        <f t="shared" ca="1" si="3"/>
        <v>1801</v>
      </c>
      <c r="I39" s="7">
        <f t="shared" ca="1" si="4"/>
        <v>102</v>
      </c>
      <c r="J39" s="7">
        <f t="shared" ca="1" si="5"/>
        <v>331</v>
      </c>
      <c r="K39" s="7">
        <f t="shared" ca="1" si="6"/>
        <v>109</v>
      </c>
      <c r="L39" s="7">
        <f ca="1">Tabla1[[#This Row],[Costo peaje]]+Tabla1[[#This Row],[Costo combustible]]+Tabla1[[#This Row],[Costos varios]]</f>
        <v>542</v>
      </c>
      <c r="M39" s="7">
        <f ca="1">Tabla1[[#This Row],[Valor flete]]-Tabla1[[#This Row],[Total costos]]</f>
        <v>1259</v>
      </c>
      <c r="N39" s="1">
        <f t="shared" ca="1" si="7"/>
        <v>3</v>
      </c>
      <c r="O39" s="1" t="s">
        <v>83</v>
      </c>
      <c r="P39" s="1" t="str">
        <f ca="1">VLOOKUP(MONTH(Tabla1[[#This Row],[Fecha]]),Tabla2[],2,0)</f>
        <v>Dic</v>
      </c>
      <c r="Q39" s="1">
        <f ca="1">YEAR(Tabla1[[#This Row],[Fecha]])</f>
        <v>2018</v>
      </c>
    </row>
    <row r="40" spans="1:17" x14ac:dyDescent="0.2">
      <c r="A40" s="9">
        <f t="shared" ca="1" si="0"/>
        <v>43027</v>
      </c>
      <c r="B40" s="1" t="str">
        <f t="shared" ca="1" si="1"/>
        <v>AQ-567</v>
      </c>
      <c r="C40" s="1" t="s">
        <v>87</v>
      </c>
      <c r="D40" s="7">
        <f t="shared" ca="1" si="2"/>
        <v>12</v>
      </c>
      <c r="E40" s="1" t="s">
        <v>58</v>
      </c>
      <c r="F40" s="1" t="s">
        <v>70</v>
      </c>
      <c r="G40" s="1" t="str">
        <f>CONCATENATE(Tabla1[[#This Row],[Origen]],"-",Tabla1[[#This Row],[Destino]])</f>
        <v>Chihuahua-Reynosa</v>
      </c>
      <c r="H40" s="7">
        <f t="shared" ca="1" si="3"/>
        <v>1670</v>
      </c>
      <c r="I40" s="7">
        <f t="shared" ca="1" si="4"/>
        <v>138</v>
      </c>
      <c r="J40" s="7">
        <f t="shared" ca="1" si="5"/>
        <v>439</v>
      </c>
      <c r="K40" s="7">
        <f t="shared" ca="1" si="6"/>
        <v>167</v>
      </c>
      <c r="L40" s="7">
        <f ca="1">Tabla1[[#This Row],[Costo peaje]]+Tabla1[[#This Row],[Costo combustible]]+Tabla1[[#This Row],[Costos varios]]</f>
        <v>744</v>
      </c>
      <c r="M40" s="7">
        <f ca="1">Tabla1[[#This Row],[Valor flete]]-Tabla1[[#This Row],[Total costos]]</f>
        <v>926</v>
      </c>
      <c r="N40" s="1">
        <f t="shared" ca="1" si="7"/>
        <v>3</v>
      </c>
      <c r="O40" s="1" t="s">
        <v>84</v>
      </c>
      <c r="P40" s="1" t="str">
        <f ca="1">VLOOKUP(MONTH(Tabla1[[#This Row],[Fecha]]),Tabla2[],2,0)</f>
        <v>Oct</v>
      </c>
      <c r="Q40" s="1">
        <f ca="1">YEAR(Tabla1[[#This Row],[Fecha]])</f>
        <v>2017</v>
      </c>
    </row>
    <row r="41" spans="1:17" x14ac:dyDescent="0.2">
      <c r="A41" s="9">
        <f t="shared" ca="1" si="0"/>
        <v>43107</v>
      </c>
      <c r="B41" s="1" t="str">
        <f t="shared" ca="1" si="1"/>
        <v>AQ-659</v>
      </c>
      <c r="C41" s="1" t="s">
        <v>88</v>
      </c>
      <c r="D41" s="7">
        <f t="shared" ca="1" si="2"/>
        <v>2</v>
      </c>
      <c r="E41" s="1" t="s">
        <v>59</v>
      </c>
      <c r="F41" s="1" t="s">
        <v>71</v>
      </c>
      <c r="G41" s="1" t="str">
        <f>CONCATENATE(Tabla1[[#This Row],[Origen]],"-",Tabla1[[#This Row],[Destino]])</f>
        <v>Naucalpan de Juárez-Tlaquepaque</v>
      </c>
      <c r="H41" s="7">
        <f t="shared" ca="1" si="3"/>
        <v>1591</v>
      </c>
      <c r="I41" s="7">
        <f t="shared" ca="1" si="4"/>
        <v>51</v>
      </c>
      <c r="J41" s="7">
        <f t="shared" ca="1" si="5"/>
        <v>497</v>
      </c>
      <c r="K41" s="7">
        <f t="shared" ca="1" si="6"/>
        <v>109</v>
      </c>
      <c r="L41" s="7">
        <f ca="1">Tabla1[[#This Row],[Costo peaje]]+Tabla1[[#This Row],[Costo combustible]]+Tabla1[[#This Row],[Costos varios]]</f>
        <v>657</v>
      </c>
      <c r="M41" s="7">
        <f ca="1">Tabla1[[#This Row],[Valor flete]]-Tabla1[[#This Row],[Total costos]]</f>
        <v>934</v>
      </c>
      <c r="N41" s="1">
        <f t="shared" ca="1" si="7"/>
        <v>8</v>
      </c>
      <c r="O41" s="1" t="s">
        <v>85</v>
      </c>
      <c r="P41" s="1" t="str">
        <f ca="1">VLOOKUP(MONTH(Tabla1[[#This Row],[Fecha]]),Tabla2[],2,0)</f>
        <v>Ene</v>
      </c>
      <c r="Q41" s="1">
        <f ca="1">YEAR(Tabla1[[#This Row],[Fecha]])</f>
        <v>2018</v>
      </c>
    </row>
    <row r="42" spans="1:17" x14ac:dyDescent="0.2">
      <c r="A42" s="9">
        <f t="shared" ca="1" si="0"/>
        <v>43492</v>
      </c>
      <c r="B42" s="1" t="str">
        <f t="shared" ca="1" si="1"/>
        <v>AQ-898</v>
      </c>
      <c r="C42" s="1" t="s">
        <v>89</v>
      </c>
      <c r="D42" s="7">
        <f t="shared" ca="1" si="2"/>
        <v>1</v>
      </c>
      <c r="E42" s="1" t="s">
        <v>60</v>
      </c>
      <c r="F42" s="1" t="s">
        <v>72</v>
      </c>
      <c r="G42" s="1" t="str">
        <f>CONCATENATE(Tabla1[[#This Row],[Origen]],"-",Tabla1[[#This Row],[Destino]])</f>
        <v>Mérida-Tuxtla Gutiérrez</v>
      </c>
      <c r="H42" s="7">
        <f t="shared" ca="1" si="3"/>
        <v>2534</v>
      </c>
      <c r="I42" s="7">
        <f t="shared" ca="1" si="4"/>
        <v>113</v>
      </c>
      <c r="J42" s="7">
        <f t="shared" ca="1" si="5"/>
        <v>339</v>
      </c>
      <c r="K42" s="7">
        <f t="shared" ca="1" si="6"/>
        <v>129</v>
      </c>
      <c r="L42" s="7">
        <f ca="1">Tabla1[[#This Row],[Costo peaje]]+Tabla1[[#This Row],[Costo combustible]]+Tabla1[[#This Row],[Costos varios]]</f>
        <v>581</v>
      </c>
      <c r="M42" s="7">
        <f ca="1">Tabla1[[#This Row],[Valor flete]]-Tabla1[[#This Row],[Total costos]]</f>
        <v>1953</v>
      </c>
      <c r="N42" s="1">
        <f t="shared" ca="1" si="7"/>
        <v>10</v>
      </c>
      <c r="O42" s="1" t="s">
        <v>78</v>
      </c>
      <c r="P42" s="1" t="str">
        <f ca="1">VLOOKUP(MONTH(Tabla1[[#This Row],[Fecha]]),Tabla2[],2,0)</f>
        <v>Ene</v>
      </c>
      <c r="Q42" s="1">
        <f ca="1">YEAR(Tabla1[[#This Row],[Fecha]])</f>
        <v>2019</v>
      </c>
    </row>
    <row r="43" spans="1:17" x14ac:dyDescent="0.2">
      <c r="A43" s="9">
        <f t="shared" ca="1" si="0"/>
        <v>43100</v>
      </c>
      <c r="B43" s="1" t="str">
        <f t="shared" ca="1" si="1"/>
        <v>AQ-423</v>
      </c>
      <c r="C43" s="1" t="s">
        <v>90</v>
      </c>
      <c r="D43" s="7">
        <f t="shared" ca="1" si="2"/>
        <v>20</v>
      </c>
      <c r="E43" s="1" t="s">
        <v>61</v>
      </c>
      <c r="F43" s="1" t="s">
        <v>73</v>
      </c>
      <c r="G43" s="1" t="str">
        <f>CONCATENATE(Tabla1[[#This Row],[Origen]],"-",Tabla1[[#This Row],[Destino]])</f>
        <v>San Luis Potosí-Victoria de Durango</v>
      </c>
      <c r="H43" s="7">
        <f t="shared" ca="1" si="3"/>
        <v>3804</v>
      </c>
      <c r="I43" s="7">
        <f t="shared" ca="1" si="4"/>
        <v>145</v>
      </c>
      <c r="J43" s="7">
        <f t="shared" ca="1" si="5"/>
        <v>429</v>
      </c>
      <c r="K43" s="7">
        <f t="shared" ca="1" si="6"/>
        <v>61</v>
      </c>
      <c r="L43" s="7">
        <f ca="1">Tabla1[[#This Row],[Costo peaje]]+Tabla1[[#This Row],[Costo combustible]]+Tabla1[[#This Row],[Costos varios]]</f>
        <v>635</v>
      </c>
      <c r="M43" s="7">
        <f ca="1">Tabla1[[#This Row],[Valor flete]]-Tabla1[[#This Row],[Total costos]]</f>
        <v>3169</v>
      </c>
      <c r="N43" s="1">
        <f t="shared" ca="1" si="7"/>
        <v>3</v>
      </c>
      <c r="O43" s="1" t="s">
        <v>79</v>
      </c>
      <c r="P43" s="1" t="str">
        <f ca="1">VLOOKUP(MONTH(Tabla1[[#This Row],[Fecha]]),Tabla2[],2,0)</f>
        <v>Dic</v>
      </c>
      <c r="Q43" s="1">
        <f ca="1">YEAR(Tabla1[[#This Row],[Fecha]])</f>
        <v>2017</v>
      </c>
    </row>
    <row r="44" spans="1:17" x14ac:dyDescent="0.2">
      <c r="A44" s="9">
        <f t="shared" ca="1" si="0"/>
        <v>43266</v>
      </c>
      <c r="B44" s="1" t="str">
        <f t="shared" ca="1" si="1"/>
        <v>AQ-471</v>
      </c>
      <c r="C44" s="1" t="s">
        <v>32</v>
      </c>
      <c r="D44" s="7">
        <f t="shared" ca="1" si="2"/>
        <v>23</v>
      </c>
      <c r="E44" s="1" t="s">
        <v>48</v>
      </c>
      <c r="F44" s="1" t="s">
        <v>74</v>
      </c>
      <c r="G44" s="1" t="str">
        <f>CONCATENATE(Tabla1[[#This Row],[Origen]],"-",Tabla1[[#This Row],[Destino]])</f>
        <v>Ciudad de México-Toluca de Lerdo</v>
      </c>
      <c r="H44" s="7">
        <f t="shared" ca="1" si="3"/>
        <v>1112</v>
      </c>
      <c r="I44" s="7">
        <f t="shared" ca="1" si="4"/>
        <v>120</v>
      </c>
      <c r="J44" s="7">
        <f t="shared" ca="1" si="5"/>
        <v>347</v>
      </c>
      <c r="K44" s="7">
        <f t="shared" ca="1" si="6"/>
        <v>82</v>
      </c>
      <c r="L44" s="7">
        <f ca="1">Tabla1[[#This Row],[Costo peaje]]+Tabla1[[#This Row],[Costo combustible]]+Tabla1[[#This Row],[Costos varios]]</f>
        <v>549</v>
      </c>
      <c r="M44" s="7">
        <f ca="1">Tabla1[[#This Row],[Valor flete]]-Tabla1[[#This Row],[Total costos]]</f>
        <v>563</v>
      </c>
      <c r="N44" s="1">
        <f t="shared" ca="1" si="7"/>
        <v>3</v>
      </c>
      <c r="O44" s="1" t="s">
        <v>80</v>
      </c>
      <c r="P44" s="1" t="str">
        <f ca="1">VLOOKUP(MONTH(Tabla1[[#This Row],[Fecha]]),Tabla2[],2,0)</f>
        <v>Jun</v>
      </c>
      <c r="Q44" s="1">
        <f ca="1">YEAR(Tabla1[[#This Row],[Fecha]])</f>
        <v>2018</v>
      </c>
    </row>
    <row r="45" spans="1:17" x14ac:dyDescent="0.2">
      <c r="A45" s="9">
        <f t="shared" ca="1" si="0"/>
        <v>43479</v>
      </c>
      <c r="B45" s="1" t="str">
        <f t="shared" ca="1" si="1"/>
        <v>AQ-901</v>
      </c>
      <c r="C45" s="1" t="s">
        <v>33</v>
      </c>
      <c r="D45" s="7">
        <f t="shared" ca="1" si="2"/>
        <v>15</v>
      </c>
      <c r="E45" s="1" t="s">
        <v>49</v>
      </c>
      <c r="F45" s="1" t="s">
        <v>75</v>
      </c>
      <c r="G45" s="1" t="str">
        <f>CONCATENATE(Tabla1[[#This Row],[Origen]],"-",Tabla1[[#This Row],[Destino]])</f>
        <v>Ecatepec-Ciudad López Mateos</v>
      </c>
      <c r="H45" s="7">
        <f t="shared" ca="1" si="3"/>
        <v>3939</v>
      </c>
      <c r="I45" s="7">
        <f t="shared" ca="1" si="4"/>
        <v>132</v>
      </c>
      <c r="J45" s="7">
        <f t="shared" ca="1" si="5"/>
        <v>455</v>
      </c>
      <c r="K45" s="7">
        <f t="shared" ca="1" si="6"/>
        <v>99</v>
      </c>
      <c r="L45" s="7">
        <f ca="1">Tabla1[[#This Row],[Costo peaje]]+Tabla1[[#This Row],[Costo combustible]]+Tabla1[[#This Row],[Costos varios]]</f>
        <v>686</v>
      </c>
      <c r="M45" s="7">
        <f ca="1">Tabla1[[#This Row],[Valor flete]]-Tabla1[[#This Row],[Total costos]]</f>
        <v>3253</v>
      </c>
      <c r="N45" s="1">
        <f t="shared" ca="1" si="7"/>
        <v>4</v>
      </c>
      <c r="O45" s="1" t="s">
        <v>81</v>
      </c>
      <c r="P45" s="1" t="str">
        <f ca="1">VLOOKUP(MONTH(Tabla1[[#This Row],[Fecha]]),Tabla2[],2,0)</f>
        <v>Ene</v>
      </c>
      <c r="Q45" s="1">
        <f ca="1">YEAR(Tabla1[[#This Row],[Fecha]])</f>
        <v>2019</v>
      </c>
    </row>
    <row r="46" spans="1:17" x14ac:dyDescent="0.2">
      <c r="A46" s="9">
        <f t="shared" ca="1" si="0"/>
        <v>42972</v>
      </c>
      <c r="B46" s="1" t="str">
        <f t="shared" ca="1" si="1"/>
        <v>AQ-781</v>
      </c>
      <c r="C46" s="1" t="s">
        <v>86</v>
      </c>
      <c r="D46" s="7">
        <f t="shared" ca="1" si="2"/>
        <v>1</v>
      </c>
      <c r="E46" s="1" t="s">
        <v>50</v>
      </c>
      <c r="F46" s="1" t="s">
        <v>76</v>
      </c>
      <c r="G46" s="1" t="str">
        <f>CONCATENATE(Tabla1[[#This Row],[Origen]],"-",Tabla1[[#This Row],[Destino]])</f>
        <v>Guadalajara-Cuautitlán Izcalli</v>
      </c>
      <c r="H46" s="7">
        <f t="shared" ca="1" si="3"/>
        <v>2135</v>
      </c>
      <c r="I46" s="7">
        <f t="shared" ca="1" si="4"/>
        <v>188</v>
      </c>
      <c r="J46" s="7">
        <f t="shared" ca="1" si="5"/>
        <v>448</v>
      </c>
      <c r="K46" s="7">
        <f t="shared" ca="1" si="6"/>
        <v>117</v>
      </c>
      <c r="L46" s="7">
        <f ca="1">Tabla1[[#This Row],[Costo peaje]]+Tabla1[[#This Row],[Costo combustible]]+Tabla1[[#This Row],[Costos varios]]</f>
        <v>753</v>
      </c>
      <c r="M46" s="7">
        <f ca="1">Tabla1[[#This Row],[Valor flete]]-Tabla1[[#This Row],[Total costos]]</f>
        <v>1382</v>
      </c>
      <c r="N46" s="1">
        <f t="shared" ca="1" si="7"/>
        <v>8</v>
      </c>
      <c r="O46" s="1" t="s">
        <v>82</v>
      </c>
      <c r="P46" s="1" t="str">
        <f ca="1">VLOOKUP(MONTH(Tabla1[[#This Row],[Fecha]]),Tabla2[],2,0)</f>
        <v>Ago</v>
      </c>
      <c r="Q46" s="1">
        <f ca="1">YEAR(Tabla1[[#This Row],[Fecha]])</f>
        <v>2017</v>
      </c>
    </row>
    <row r="47" spans="1:17" x14ac:dyDescent="0.2">
      <c r="A47" s="9">
        <f t="shared" ca="1" si="0"/>
        <v>43177</v>
      </c>
      <c r="B47" s="1" t="str">
        <f t="shared" ca="1" si="1"/>
        <v>AQ-864</v>
      </c>
      <c r="C47" s="1" t="s">
        <v>87</v>
      </c>
      <c r="D47" s="7">
        <f t="shared" ca="1" si="2"/>
        <v>3</v>
      </c>
      <c r="E47" s="1" t="s">
        <v>51</v>
      </c>
      <c r="F47" s="1" t="s">
        <v>62</v>
      </c>
      <c r="G47" s="1" t="str">
        <f>CONCATENATE(Tabla1[[#This Row],[Origen]],"-",Tabla1[[#This Row],[Destino]])</f>
        <v>Puebla de Zaragoza-Guadalupe</v>
      </c>
      <c r="H47" s="7">
        <f t="shared" ca="1" si="3"/>
        <v>1201</v>
      </c>
      <c r="I47" s="7">
        <f t="shared" ca="1" si="4"/>
        <v>162</v>
      </c>
      <c r="J47" s="7">
        <f t="shared" ca="1" si="5"/>
        <v>446</v>
      </c>
      <c r="K47" s="7">
        <f t="shared" ca="1" si="6"/>
        <v>150</v>
      </c>
      <c r="L47" s="7">
        <f ca="1">Tabla1[[#This Row],[Costo peaje]]+Tabla1[[#This Row],[Costo combustible]]+Tabla1[[#This Row],[Costos varios]]</f>
        <v>758</v>
      </c>
      <c r="M47" s="7">
        <f ca="1">Tabla1[[#This Row],[Valor flete]]-Tabla1[[#This Row],[Total costos]]</f>
        <v>443</v>
      </c>
      <c r="N47" s="1">
        <f t="shared" ca="1" si="7"/>
        <v>8</v>
      </c>
      <c r="O47" s="1" t="s">
        <v>83</v>
      </c>
      <c r="P47" s="1" t="str">
        <f ca="1">VLOOKUP(MONTH(Tabla1[[#This Row],[Fecha]]),Tabla2[],2,0)</f>
        <v>Mar</v>
      </c>
      <c r="Q47" s="1">
        <f ca="1">YEAR(Tabla1[[#This Row],[Fecha]])</f>
        <v>2018</v>
      </c>
    </row>
    <row r="48" spans="1:17" x14ac:dyDescent="0.2">
      <c r="A48" s="9">
        <f t="shared" ca="1" si="0"/>
        <v>43204</v>
      </c>
      <c r="B48" s="1" t="str">
        <f t="shared" ca="1" si="1"/>
        <v>AQ-175</v>
      </c>
      <c r="C48" s="1" t="s">
        <v>88</v>
      </c>
      <c r="D48" s="7">
        <f t="shared" ca="1" si="2"/>
        <v>20</v>
      </c>
      <c r="E48" s="1" t="s">
        <v>52</v>
      </c>
      <c r="F48" s="1" t="s">
        <v>63</v>
      </c>
      <c r="G48" s="1" t="str">
        <f>CONCATENATE(Tabla1[[#This Row],[Origen]],"-",Tabla1[[#This Row],[Destino]])</f>
        <v>Ciudad Juárez-Acapulco de Juárez</v>
      </c>
      <c r="H48" s="7">
        <f t="shared" ca="1" si="3"/>
        <v>2633</v>
      </c>
      <c r="I48" s="7">
        <f t="shared" ca="1" si="4"/>
        <v>144</v>
      </c>
      <c r="J48" s="7">
        <f t="shared" ca="1" si="5"/>
        <v>337</v>
      </c>
      <c r="K48" s="7">
        <f t="shared" ca="1" si="6"/>
        <v>166</v>
      </c>
      <c r="L48" s="7">
        <f ca="1">Tabla1[[#This Row],[Costo peaje]]+Tabla1[[#This Row],[Costo combustible]]+Tabla1[[#This Row],[Costos varios]]</f>
        <v>647</v>
      </c>
      <c r="M48" s="7">
        <f ca="1">Tabla1[[#This Row],[Valor flete]]-Tabla1[[#This Row],[Total costos]]</f>
        <v>1986</v>
      </c>
      <c r="N48" s="1">
        <f t="shared" ca="1" si="7"/>
        <v>8</v>
      </c>
      <c r="O48" s="1" t="s">
        <v>84</v>
      </c>
      <c r="P48" s="1" t="str">
        <f ca="1">VLOOKUP(MONTH(Tabla1[[#This Row],[Fecha]]),Tabla2[],2,0)</f>
        <v>Abr</v>
      </c>
      <c r="Q48" s="1">
        <f ca="1">YEAR(Tabla1[[#This Row],[Fecha]])</f>
        <v>2018</v>
      </c>
    </row>
    <row r="49" spans="1:17" x14ac:dyDescent="0.2">
      <c r="A49" s="9">
        <f t="shared" ca="1" si="0"/>
        <v>43424</v>
      </c>
      <c r="B49" s="1" t="str">
        <f t="shared" ca="1" si="1"/>
        <v>AQ-522</v>
      </c>
      <c r="C49" s="1" t="s">
        <v>89</v>
      </c>
      <c r="D49" s="7">
        <f t="shared" ca="1" si="2"/>
        <v>1</v>
      </c>
      <c r="E49" s="1" t="s">
        <v>53</v>
      </c>
      <c r="F49" s="1" t="s">
        <v>64</v>
      </c>
      <c r="G49" s="1" t="str">
        <f>CONCATENATE(Tabla1[[#This Row],[Origen]],"-",Tabla1[[#This Row],[Destino]])</f>
        <v>Tijuana-Tlalnepantla de Baz</v>
      </c>
      <c r="H49" s="7">
        <f t="shared" ca="1" si="3"/>
        <v>4089</v>
      </c>
      <c r="I49" s="7">
        <f t="shared" ca="1" si="4"/>
        <v>192</v>
      </c>
      <c r="J49" s="7">
        <f t="shared" ca="1" si="5"/>
        <v>321</v>
      </c>
      <c r="K49" s="7">
        <f t="shared" ca="1" si="6"/>
        <v>165</v>
      </c>
      <c r="L49" s="7">
        <f ca="1">Tabla1[[#This Row],[Costo peaje]]+Tabla1[[#This Row],[Costo combustible]]+Tabla1[[#This Row],[Costos varios]]</f>
        <v>678</v>
      </c>
      <c r="M49" s="7">
        <f ca="1">Tabla1[[#This Row],[Valor flete]]-Tabla1[[#This Row],[Total costos]]</f>
        <v>3411</v>
      </c>
      <c r="N49" s="1">
        <f t="shared" ca="1" si="7"/>
        <v>10</v>
      </c>
      <c r="O49" s="1" t="s">
        <v>85</v>
      </c>
      <c r="P49" s="1" t="str">
        <f ca="1">VLOOKUP(MONTH(Tabla1[[#This Row],[Fecha]]),Tabla2[],2,0)</f>
        <v>Nov</v>
      </c>
      <c r="Q49" s="1">
        <f ca="1">YEAR(Tabla1[[#This Row],[Fecha]])</f>
        <v>2018</v>
      </c>
    </row>
    <row r="50" spans="1:17" x14ac:dyDescent="0.2">
      <c r="A50" s="9">
        <f t="shared" ca="1" si="0"/>
        <v>43344</v>
      </c>
      <c r="B50" s="1" t="str">
        <f t="shared" ca="1" si="1"/>
        <v>AQ-939</v>
      </c>
      <c r="C50" s="1" t="s">
        <v>90</v>
      </c>
      <c r="D50" s="7">
        <f t="shared" ca="1" si="2"/>
        <v>18</v>
      </c>
      <c r="E50" s="1" t="s">
        <v>54</v>
      </c>
      <c r="F50" s="1" t="s">
        <v>65</v>
      </c>
      <c r="G50" s="1" t="str">
        <f>CONCATENATE(Tabla1[[#This Row],[Origen]],"-",Tabla1[[#This Row],[Destino]])</f>
        <v>León-Cancún</v>
      </c>
      <c r="H50" s="7">
        <f t="shared" ca="1" si="3"/>
        <v>3876</v>
      </c>
      <c r="I50" s="7">
        <f t="shared" ca="1" si="4"/>
        <v>98</v>
      </c>
      <c r="J50" s="7">
        <f t="shared" ca="1" si="5"/>
        <v>343</v>
      </c>
      <c r="K50" s="7">
        <f t="shared" ca="1" si="6"/>
        <v>196</v>
      </c>
      <c r="L50" s="7">
        <f ca="1">Tabla1[[#This Row],[Costo peaje]]+Tabla1[[#This Row],[Costo combustible]]+Tabla1[[#This Row],[Costos varios]]</f>
        <v>637</v>
      </c>
      <c r="M50" s="7">
        <f ca="1">Tabla1[[#This Row],[Valor flete]]-Tabla1[[#This Row],[Total costos]]</f>
        <v>3239</v>
      </c>
      <c r="N50" s="1">
        <f t="shared" ca="1" si="7"/>
        <v>3</v>
      </c>
      <c r="O50" s="1" t="s">
        <v>78</v>
      </c>
      <c r="P50" s="1" t="str">
        <f ca="1">VLOOKUP(MONTH(Tabla1[[#This Row],[Fecha]]),Tabla2[],2,0)</f>
        <v>Set</v>
      </c>
      <c r="Q50" s="1">
        <f ca="1">YEAR(Tabla1[[#This Row],[Fecha]])</f>
        <v>2018</v>
      </c>
    </row>
    <row r="51" spans="1:17" x14ac:dyDescent="0.2">
      <c r="A51" s="9">
        <f t="shared" ca="1" si="0"/>
        <v>42740</v>
      </c>
      <c r="B51" s="1" t="str">
        <f t="shared" ca="1" si="1"/>
        <v>AQ-864</v>
      </c>
      <c r="C51" s="1" t="s">
        <v>32</v>
      </c>
      <c r="D51" s="7">
        <f t="shared" ca="1" si="2"/>
        <v>26</v>
      </c>
      <c r="E51" s="1" t="s">
        <v>55</v>
      </c>
      <c r="F51" s="1" t="s">
        <v>66</v>
      </c>
      <c r="G51" s="1" t="str">
        <f>CONCATENATE(Tabla1[[#This Row],[Origen]],"-",Tabla1[[#This Row],[Destino]])</f>
        <v>Zapopan-Santiago de Querétaro</v>
      </c>
      <c r="H51" s="7">
        <f t="shared" ca="1" si="3"/>
        <v>4915</v>
      </c>
      <c r="I51" s="7">
        <f t="shared" ca="1" si="4"/>
        <v>53</v>
      </c>
      <c r="J51" s="7">
        <f t="shared" ca="1" si="5"/>
        <v>344</v>
      </c>
      <c r="K51" s="7">
        <f t="shared" ca="1" si="6"/>
        <v>175</v>
      </c>
      <c r="L51" s="7">
        <f ca="1">Tabla1[[#This Row],[Costo peaje]]+Tabla1[[#This Row],[Costo combustible]]+Tabla1[[#This Row],[Costos varios]]</f>
        <v>572</v>
      </c>
      <c r="M51" s="7">
        <f ca="1">Tabla1[[#This Row],[Valor flete]]-Tabla1[[#This Row],[Total costos]]</f>
        <v>4343</v>
      </c>
      <c r="N51" s="1">
        <f t="shared" ca="1" si="7"/>
        <v>8</v>
      </c>
      <c r="O51" s="1" t="s">
        <v>79</v>
      </c>
      <c r="P51" s="1" t="str">
        <f ca="1">VLOOKUP(MONTH(Tabla1[[#This Row],[Fecha]]),Tabla2[],2,0)</f>
        <v>Ene</v>
      </c>
      <c r="Q51" s="1">
        <f ca="1">YEAR(Tabla1[[#This Row],[Fecha]])</f>
        <v>2017</v>
      </c>
    </row>
    <row r="52" spans="1:17" x14ac:dyDescent="0.2">
      <c r="A52" s="9">
        <f t="shared" ca="1" si="0"/>
        <v>42854</v>
      </c>
      <c r="B52" s="1" t="str">
        <f t="shared" ca="1" si="1"/>
        <v>AQ-645</v>
      </c>
      <c r="C52" s="1" t="s">
        <v>33</v>
      </c>
      <c r="D52" s="7">
        <f t="shared" ca="1" si="2"/>
        <v>12</v>
      </c>
      <c r="E52" s="1" t="s">
        <v>56</v>
      </c>
      <c r="F52" s="1" t="s">
        <v>67</v>
      </c>
      <c r="G52" s="1" t="str">
        <f>CONCATENATE(Tabla1[[#This Row],[Origen]],"-",Tabla1[[#This Row],[Destino]])</f>
        <v>Monterrey-Chimalhuacán</v>
      </c>
      <c r="H52" s="7">
        <f t="shared" ca="1" si="3"/>
        <v>4370</v>
      </c>
      <c r="I52" s="7">
        <f t="shared" ca="1" si="4"/>
        <v>71</v>
      </c>
      <c r="J52" s="7">
        <f t="shared" ca="1" si="5"/>
        <v>415</v>
      </c>
      <c r="K52" s="7">
        <f t="shared" ca="1" si="6"/>
        <v>87</v>
      </c>
      <c r="L52" s="7">
        <f ca="1">Tabla1[[#This Row],[Costo peaje]]+Tabla1[[#This Row],[Costo combustible]]+Tabla1[[#This Row],[Costos varios]]</f>
        <v>573</v>
      </c>
      <c r="M52" s="7">
        <f ca="1">Tabla1[[#This Row],[Valor flete]]-Tabla1[[#This Row],[Total costos]]</f>
        <v>3797</v>
      </c>
      <c r="N52" s="1">
        <f t="shared" ca="1" si="7"/>
        <v>9</v>
      </c>
      <c r="O52" s="1" t="s">
        <v>80</v>
      </c>
      <c r="P52" s="1" t="str">
        <f ca="1">VLOOKUP(MONTH(Tabla1[[#This Row],[Fecha]]),Tabla2[],2,0)</f>
        <v>Abr</v>
      </c>
      <c r="Q52" s="1">
        <f ca="1">YEAR(Tabla1[[#This Row],[Fecha]])</f>
        <v>2017</v>
      </c>
    </row>
    <row r="53" spans="1:17" x14ac:dyDescent="0.2">
      <c r="A53" s="9">
        <f t="shared" ca="1" si="0"/>
        <v>42942</v>
      </c>
      <c r="B53" s="1" t="str">
        <f t="shared" ca="1" si="1"/>
        <v>AQ-578</v>
      </c>
      <c r="C53" s="1" t="s">
        <v>86</v>
      </c>
      <c r="D53" s="7">
        <f t="shared" ca="1" si="2"/>
        <v>12</v>
      </c>
      <c r="E53" s="1" t="s">
        <v>57</v>
      </c>
      <c r="F53" s="1" t="s">
        <v>68</v>
      </c>
      <c r="G53" s="1" t="str">
        <f>CONCATENATE(Tabla1[[#This Row],[Origen]],"-",Tabla1[[#This Row],[Destino]])</f>
        <v>Nezahualcóyotl-Torreón</v>
      </c>
      <c r="H53" s="7">
        <f t="shared" ca="1" si="3"/>
        <v>3792</v>
      </c>
      <c r="I53" s="7">
        <f t="shared" ca="1" si="4"/>
        <v>54</v>
      </c>
      <c r="J53" s="7">
        <f t="shared" ca="1" si="5"/>
        <v>328</v>
      </c>
      <c r="K53" s="7">
        <f t="shared" ca="1" si="6"/>
        <v>197</v>
      </c>
      <c r="L53" s="7">
        <f ca="1">Tabla1[[#This Row],[Costo peaje]]+Tabla1[[#This Row],[Costo combustible]]+Tabla1[[#This Row],[Costos varios]]</f>
        <v>579</v>
      </c>
      <c r="M53" s="7">
        <f ca="1">Tabla1[[#This Row],[Valor flete]]-Tabla1[[#This Row],[Total costos]]</f>
        <v>3213</v>
      </c>
      <c r="N53" s="1">
        <f t="shared" ca="1" si="7"/>
        <v>3</v>
      </c>
      <c r="O53" s="1" t="s">
        <v>81</v>
      </c>
      <c r="P53" s="1" t="str">
        <f ca="1">VLOOKUP(MONTH(Tabla1[[#This Row],[Fecha]]),Tabla2[],2,0)</f>
        <v>Jul</v>
      </c>
      <c r="Q53" s="1">
        <f ca="1">YEAR(Tabla1[[#This Row],[Fecha]])</f>
        <v>2017</v>
      </c>
    </row>
    <row r="54" spans="1:17" x14ac:dyDescent="0.2">
      <c r="A54" s="9">
        <f t="shared" ca="1" si="0"/>
        <v>42776</v>
      </c>
      <c r="B54" s="1" t="str">
        <f t="shared" ca="1" si="1"/>
        <v>AQ-380</v>
      </c>
      <c r="C54" s="1" t="s">
        <v>87</v>
      </c>
      <c r="D54" s="7">
        <f t="shared" ca="1" si="2"/>
        <v>1</v>
      </c>
      <c r="E54" s="1" t="s">
        <v>58</v>
      </c>
      <c r="F54" s="1" t="s">
        <v>69</v>
      </c>
      <c r="G54" s="1" t="str">
        <f>CONCATENATE(Tabla1[[#This Row],[Origen]],"-",Tabla1[[#This Row],[Destino]])</f>
        <v>Chihuahua-Morelia</v>
      </c>
      <c r="H54" s="7">
        <f t="shared" ca="1" si="3"/>
        <v>3416</v>
      </c>
      <c r="I54" s="7">
        <f t="shared" ca="1" si="4"/>
        <v>139</v>
      </c>
      <c r="J54" s="7">
        <f t="shared" ca="1" si="5"/>
        <v>400</v>
      </c>
      <c r="K54" s="7">
        <f t="shared" ca="1" si="6"/>
        <v>142</v>
      </c>
      <c r="L54" s="7">
        <f ca="1">Tabla1[[#This Row],[Costo peaje]]+Tabla1[[#This Row],[Costo combustible]]+Tabla1[[#This Row],[Costos varios]]</f>
        <v>681</v>
      </c>
      <c r="M54" s="7">
        <f ca="1">Tabla1[[#This Row],[Valor flete]]-Tabla1[[#This Row],[Total costos]]</f>
        <v>2735</v>
      </c>
      <c r="N54" s="1">
        <f t="shared" ca="1" si="7"/>
        <v>10</v>
      </c>
      <c r="O54" s="1" t="s">
        <v>82</v>
      </c>
      <c r="P54" s="1" t="str">
        <f ca="1">VLOOKUP(MONTH(Tabla1[[#This Row],[Fecha]]),Tabla2[],2,0)</f>
        <v>Feb</v>
      </c>
      <c r="Q54" s="1">
        <f ca="1">YEAR(Tabla1[[#This Row],[Fecha]])</f>
        <v>2017</v>
      </c>
    </row>
    <row r="55" spans="1:17" x14ac:dyDescent="0.2">
      <c r="A55" s="9">
        <f t="shared" ca="1" si="0"/>
        <v>43460</v>
      </c>
      <c r="B55" s="1" t="str">
        <f t="shared" ca="1" si="1"/>
        <v>AQ-812</v>
      </c>
      <c r="C55" s="1" t="s">
        <v>88</v>
      </c>
      <c r="D55" s="7">
        <f t="shared" ca="1" si="2"/>
        <v>23</v>
      </c>
      <c r="E55" s="1" t="s">
        <v>59</v>
      </c>
      <c r="F55" s="1" t="s">
        <v>70</v>
      </c>
      <c r="G55" s="1" t="str">
        <f>CONCATENATE(Tabla1[[#This Row],[Origen]],"-",Tabla1[[#This Row],[Destino]])</f>
        <v>Naucalpan de Juárez-Reynosa</v>
      </c>
      <c r="H55" s="7">
        <f t="shared" ca="1" si="3"/>
        <v>1486</v>
      </c>
      <c r="I55" s="7">
        <f t="shared" ca="1" si="4"/>
        <v>153</v>
      </c>
      <c r="J55" s="7">
        <f t="shared" ca="1" si="5"/>
        <v>465</v>
      </c>
      <c r="K55" s="7">
        <f t="shared" ca="1" si="6"/>
        <v>170</v>
      </c>
      <c r="L55" s="7">
        <f ca="1">Tabla1[[#This Row],[Costo peaje]]+Tabla1[[#This Row],[Costo combustible]]+Tabla1[[#This Row],[Costos varios]]</f>
        <v>788</v>
      </c>
      <c r="M55" s="7">
        <f ca="1">Tabla1[[#This Row],[Valor flete]]-Tabla1[[#This Row],[Total costos]]</f>
        <v>698</v>
      </c>
      <c r="N55" s="1">
        <f t="shared" ca="1" si="7"/>
        <v>9</v>
      </c>
      <c r="O55" s="1" t="s">
        <v>83</v>
      </c>
      <c r="P55" s="1" t="str">
        <f ca="1">VLOOKUP(MONTH(Tabla1[[#This Row],[Fecha]]),Tabla2[],2,0)</f>
        <v>Dic</v>
      </c>
      <c r="Q55" s="1">
        <f ca="1">YEAR(Tabla1[[#This Row],[Fecha]])</f>
        <v>2018</v>
      </c>
    </row>
    <row r="56" spans="1:17" x14ac:dyDescent="0.2">
      <c r="A56" s="9">
        <f t="shared" ca="1" si="0"/>
        <v>43524</v>
      </c>
      <c r="B56" s="1" t="str">
        <f t="shared" ca="1" si="1"/>
        <v>AQ-934</v>
      </c>
      <c r="C56" s="1" t="s">
        <v>89</v>
      </c>
      <c r="D56" s="7">
        <f t="shared" ca="1" si="2"/>
        <v>18</v>
      </c>
      <c r="E56" s="1" t="s">
        <v>60</v>
      </c>
      <c r="F56" s="1" t="s">
        <v>71</v>
      </c>
      <c r="G56" s="1" t="str">
        <f>CONCATENATE(Tabla1[[#This Row],[Origen]],"-",Tabla1[[#This Row],[Destino]])</f>
        <v>Mérida-Tlaquepaque</v>
      </c>
      <c r="H56" s="7">
        <f t="shared" ca="1" si="3"/>
        <v>3872</v>
      </c>
      <c r="I56" s="7">
        <f t="shared" ca="1" si="4"/>
        <v>124</v>
      </c>
      <c r="J56" s="7">
        <f t="shared" ca="1" si="5"/>
        <v>494</v>
      </c>
      <c r="K56" s="7">
        <f t="shared" ca="1" si="6"/>
        <v>50</v>
      </c>
      <c r="L56" s="7">
        <f ca="1">Tabla1[[#This Row],[Costo peaje]]+Tabla1[[#This Row],[Costo combustible]]+Tabla1[[#This Row],[Costos varios]]</f>
        <v>668</v>
      </c>
      <c r="M56" s="7">
        <f ca="1">Tabla1[[#This Row],[Valor flete]]-Tabla1[[#This Row],[Total costos]]</f>
        <v>3204</v>
      </c>
      <c r="N56" s="1">
        <f t="shared" ca="1" si="7"/>
        <v>7</v>
      </c>
      <c r="O56" s="1" t="s">
        <v>84</v>
      </c>
      <c r="P56" s="1" t="str">
        <f ca="1">VLOOKUP(MONTH(Tabla1[[#This Row],[Fecha]]),Tabla2[],2,0)</f>
        <v>Feb</v>
      </c>
      <c r="Q56" s="1">
        <f ca="1">YEAR(Tabla1[[#This Row],[Fecha]])</f>
        <v>2019</v>
      </c>
    </row>
    <row r="57" spans="1:17" x14ac:dyDescent="0.2">
      <c r="A57" s="9">
        <f t="shared" ca="1" si="0"/>
        <v>42960</v>
      </c>
      <c r="B57" s="1" t="str">
        <f t="shared" ca="1" si="1"/>
        <v>AQ-493</v>
      </c>
      <c r="C57" s="1" t="s">
        <v>90</v>
      </c>
      <c r="D57" s="7">
        <f t="shared" ca="1" si="2"/>
        <v>21</v>
      </c>
      <c r="E57" s="1" t="s">
        <v>61</v>
      </c>
      <c r="F57" s="1" t="s">
        <v>72</v>
      </c>
      <c r="G57" s="1" t="str">
        <f>CONCATENATE(Tabla1[[#This Row],[Origen]],"-",Tabla1[[#This Row],[Destino]])</f>
        <v>San Luis Potosí-Tuxtla Gutiérrez</v>
      </c>
      <c r="H57" s="7">
        <f t="shared" ca="1" si="3"/>
        <v>4317</v>
      </c>
      <c r="I57" s="7">
        <f t="shared" ca="1" si="4"/>
        <v>165</v>
      </c>
      <c r="J57" s="7">
        <f t="shared" ca="1" si="5"/>
        <v>463</v>
      </c>
      <c r="K57" s="7">
        <f t="shared" ca="1" si="6"/>
        <v>183</v>
      </c>
      <c r="L57" s="7">
        <f ca="1">Tabla1[[#This Row],[Costo peaje]]+Tabla1[[#This Row],[Costo combustible]]+Tabla1[[#This Row],[Costos varios]]</f>
        <v>811</v>
      </c>
      <c r="M57" s="7">
        <f ca="1">Tabla1[[#This Row],[Valor flete]]-Tabla1[[#This Row],[Total costos]]</f>
        <v>3506</v>
      </c>
      <c r="N57" s="1">
        <f t="shared" ca="1" si="7"/>
        <v>6</v>
      </c>
      <c r="O57" s="1" t="s">
        <v>85</v>
      </c>
      <c r="P57" s="1" t="str">
        <f ca="1">VLOOKUP(MONTH(Tabla1[[#This Row],[Fecha]]),Tabla2[],2,0)</f>
        <v>Ago</v>
      </c>
      <c r="Q57" s="1">
        <f ca="1">YEAR(Tabla1[[#This Row],[Fecha]])</f>
        <v>2017</v>
      </c>
    </row>
    <row r="58" spans="1:17" x14ac:dyDescent="0.2">
      <c r="A58" s="9">
        <f t="shared" ca="1" si="0"/>
        <v>43072</v>
      </c>
      <c r="B58" s="1" t="str">
        <f t="shared" ca="1" si="1"/>
        <v>AQ-254</v>
      </c>
      <c r="C58" s="1" t="s">
        <v>32</v>
      </c>
      <c r="D58" s="7">
        <f t="shared" ca="1" si="2"/>
        <v>18</v>
      </c>
      <c r="E58" s="1" t="s">
        <v>48</v>
      </c>
      <c r="F58" s="1" t="s">
        <v>73</v>
      </c>
      <c r="G58" s="1" t="str">
        <f>CONCATENATE(Tabla1[[#This Row],[Origen]],"-",Tabla1[[#This Row],[Destino]])</f>
        <v>Ciudad de México-Victoria de Durango</v>
      </c>
      <c r="H58" s="7">
        <f t="shared" ca="1" si="3"/>
        <v>2258</v>
      </c>
      <c r="I58" s="7">
        <f t="shared" ca="1" si="4"/>
        <v>125</v>
      </c>
      <c r="J58" s="7">
        <f t="shared" ca="1" si="5"/>
        <v>495</v>
      </c>
      <c r="K58" s="7">
        <f t="shared" ca="1" si="6"/>
        <v>126</v>
      </c>
      <c r="L58" s="7">
        <f ca="1">Tabla1[[#This Row],[Costo peaje]]+Tabla1[[#This Row],[Costo combustible]]+Tabla1[[#This Row],[Costos varios]]</f>
        <v>746</v>
      </c>
      <c r="M58" s="7">
        <f ca="1">Tabla1[[#This Row],[Valor flete]]-Tabla1[[#This Row],[Total costos]]</f>
        <v>1512</v>
      </c>
      <c r="N58" s="1">
        <f t="shared" ca="1" si="7"/>
        <v>3</v>
      </c>
      <c r="O58" s="1" t="s">
        <v>78</v>
      </c>
      <c r="P58" s="1" t="str">
        <f ca="1">VLOOKUP(MONTH(Tabla1[[#This Row],[Fecha]]),Tabla2[],2,0)</f>
        <v>Dic</v>
      </c>
      <c r="Q58" s="1">
        <f ca="1">YEAR(Tabla1[[#This Row],[Fecha]])</f>
        <v>2017</v>
      </c>
    </row>
    <row r="59" spans="1:17" x14ac:dyDescent="0.2">
      <c r="A59" s="9">
        <f t="shared" ca="1" si="0"/>
        <v>43390</v>
      </c>
      <c r="B59" s="1" t="str">
        <f t="shared" ca="1" si="1"/>
        <v>AQ-297</v>
      </c>
      <c r="C59" s="1" t="s">
        <v>33</v>
      </c>
      <c r="D59" s="7">
        <f t="shared" ca="1" si="2"/>
        <v>23</v>
      </c>
      <c r="E59" s="1" t="s">
        <v>49</v>
      </c>
      <c r="F59" s="1" t="s">
        <v>74</v>
      </c>
      <c r="G59" s="1" t="str">
        <f>CONCATENATE(Tabla1[[#This Row],[Origen]],"-",Tabla1[[#This Row],[Destino]])</f>
        <v>Ecatepec-Toluca de Lerdo</v>
      </c>
      <c r="H59" s="7">
        <f t="shared" ca="1" si="3"/>
        <v>3787</v>
      </c>
      <c r="I59" s="7">
        <f t="shared" ca="1" si="4"/>
        <v>196</v>
      </c>
      <c r="J59" s="7">
        <f t="shared" ca="1" si="5"/>
        <v>300</v>
      </c>
      <c r="K59" s="7">
        <f t="shared" ca="1" si="6"/>
        <v>156</v>
      </c>
      <c r="L59" s="7">
        <f ca="1">Tabla1[[#This Row],[Costo peaje]]+Tabla1[[#This Row],[Costo combustible]]+Tabla1[[#This Row],[Costos varios]]</f>
        <v>652</v>
      </c>
      <c r="M59" s="7">
        <f ca="1">Tabla1[[#This Row],[Valor flete]]-Tabla1[[#This Row],[Total costos]]</f>
        <v>3135</v>
      </c>
      <c r="N59" s="1">
        <f t="shared" ca="1" si="7"/>
        <v>4</v>
      </c>
      <c r="O59" s="1" t="s">
        <v>79</v>
      </c>
      <c r="P59" s="1" t="str">
        <f ca="1">VLOOKUP(MONTH(Tabla1[[#This Row],[Fecha]]),Tabla2[],2,0)</f>
        <v>Oct</v>
      </c>
      <c r="Q59" s="1">
        <f ca="1">YEAR(Tabla1[[#This Row],[Fecha]])</f>
        <v>2018</v>
      </c>
    </row>
    <row r="60" spans="1:17" x14ac:dyDescent="0.2">
      <c r="A60" s="9">
        <f t="shared" ca="1" si="0"/>
        <v>43513</v>
      </c>
      <c r="B60" s="1" t="str">
        <f t="shared" ca="1" si="1"/>
        <v>AQ-140</v>
      </c>
      <c r="C60" s="1" t="s">
        <v>86</v>
      </c>
      <c r="D60" s="7">
        <f t="shared" ca="1" si="2"/>
        <v>20</v>
      </c>
      <c r="E60" s="1" t="s">
        <v>50</v>
      </c>
      <c r="F60" s="1" t="s">
        <v>75</v>
      </c>
      <c r="G60" s="1" t="str">
        <f>CONCATENATE(Tabla1[[#This Row],[Origen]],"-",Tabla1[[#This Row],[Destino]])</f>
        <v>Guadalajara-Ciudad López Mateos</v>
      </c>
      <c r="H60" s="7">
        <f t="shared" ca="1" si="3"/>
        <v>4440</v>
      </c>
      <c r="I60" s="7">
        <f t="shared" ca="1" si="4"/>
        <v>184</v>
      </c>
      <c r="J60" s="7">
        <f t="shared" ca="1" si="5"/>
        <v>345</v>
      </c>
      <c r="K60" s="7">
        <f t="shared" ca="1" si="6"/>
        <v>191</v>
      </c>
      <c r="L60" s="7">
        <f ca="1">Tabla1[[#This Row],[Costo peaje]]+Tabla1[[#This Row],[Costo combustible]]+Tabla1[[#This Row],[Costos varios]]</f>
        <v>720</v>
      </c>
      <c r="M60" s="7">
        <f ca="1">Tabla1[[#This Row],[Valor flete]]-Tabla1[[#This Row],[Total costos]]</f>
        <v>3720</v>
      </c>
      <c r="N60" s="1">
        <f t="shared" ca="1" si="7"/>
        <v>6</v>
      </c>
      <c r="O60" s="1" t="s">
        <v>80</v>
      </c>
      <c r="P60" s="1" t="str">
        <f ca="1">VLOOKUP(MONTH(Tabla1[[#This Row],[Fecha]]),Tabla2[],2,0)</f>
        <v>Feb</v>
      </c>
      <c r="Q60" s="1">
        <f ca="1">YEAR(Tabla1[[#This Row],[Fecha]])</f>
        <v>2019</v>
      </c>
    </row>
    <row r="61" spans="1:17" x14ac:dyDescent="0.2">
      <c r="A61" s="9">
        <f t="shared" ca="1" si="0"/>
        <v>43320</v>
      </c>
      <c r="B61" s="1" t="str">
        <f t="shared" ca="1" si="1"/>
        <v>AQ-205</v>
      </c>
      <c r="C61" s="1" t="s">
        <v>87</v>
      </c>
      <c r="D61" s="7">
        <f t="shared" ca="1" si="2"/>
        <v>18</v>
      </c>
      <c r="E61" s="1" t="s">
        <v>51</v>
      </c>
      <c r="F61" s="1" t="s">
        <v>76</v>
      </c>
      <c r="G61" s="1" t="str">
        <f>CONCATENATE(Tabla1[[#This Row],[Origen]],"-",Tabla1[[#This Row],[Destino]])</f>
        <v>Puebla de Zaragoza-Cuautitlán Izcalli</v>
      </c>
      <c r="H61" s="7">
        <f t="shared" ca="1" si="3"/>
        <v>1019</v>
      </c>
      <c r="I61" s="7">
        <f t="shared" ca="1" si="4"/>
        <v>91</v>
      </c>
      <c r="J61" s="7">
        <f t="shared" ca="1" si="5"/>
        <v>345</v>
      </c>
      <c r="K61" s="7">
        <f t="shared" ca="1" si="6"/>
        <v>83</v>
      </c>
      <c r="L61" s="7">
        <f ca="1">Tabla1[[#This Row],[Costo peaje]]+Tabla1[[#This Row],[Costo combustible]]+Tabla1[[#This Row],[Costos varios]]</f>
        <v>519</v>
      </c>
      <c r="M61" s="7">
        <f ca="1">Tabla1[[#This Row],[Valor flete]]-Tabla1[[#This Row],[Total costos]]</f>
        <v>500</v>
      </c>
      <c r="N61" s="1">
        <f t="shared" ca="1" si="7"/>
        <v>2</v>
      </c>
      <c r="O61" s="1" t="s">
        <v>81</v>
      </c>
      <c r="P61" s="1" t="str">
        <f ca="1">VLOOKUP(MONTH(Tabla1[[#This Row],[Fecha]]),Tabla2[],2,0)</f>
        <v>Ago</v>
      </c>
      <c r="Q61" s="1">
        <f ca="1">YEAR(Tabla1[[#This Row],[Fecha]])</f>
        <v>2018</v>
      </c>
    </row>
    <row r="62" spans="1:17" x14ac:dyDescent="0.2">
      <c r="A62" s="9">
        <f t="shared" ca="1" si="0"/>
        <v>42996</v>
      </c>
      <c r="B62" s="1" t="str">
        <f t="shared" ca="1" si="1"/>
        <v>AQ-152</v>
      </c>
      <c r="C62" s="1" t="s">
        <v>88</v>
      </c>
      <c r="D62" s="7">
        <f t="shared" ca="1" si="2"/>
        <v>2</v>
      </c>
      <c r="E62" s="1" t="s">
        <v>52</v>
      </c>
      <c r="F62" s="1" t="s">
        <v>62</v>
      </c>
      <c r="G62" s="1" t="str">
        <f>CONCATENATE(Tabla1[[#This Row],[Origen]],"-",Tabla1[[#This Row],[Destino]])</f>
        <v>Ciudad Juárez-Guadalupe</v>
      </c>
      <c r="H62" s="7">
        <f t="shared" ca="1" si="3"/>
        <v>1605</v>
      </c>
      <c r="I62" s="7">
        <f t="shared" ca="1" si="4"/>
        <v>134</v>
      </c>
      <c r="J62" s="7">
        <f t="shared" ca="1" si="5"/>
        <v>437</v>
      </c>
      <c r="K62" s="7">
        <f t="shared" ca="1" si="6"/>
        <v>162</v>
      </c>
      <c r="L62" s="7">
        <f ca="1">Tabla1[[#This Row],[Costo peaje]]+Tabla1[[#This Row],[Costo combustible]]+Tabla1[[#This Row],[Costos varios]]</f>
        <v>733</v>
      </c>
      <c r="M62" s="7">
        <f ca="1">Tabla1[[#This Row],[Valor flete]]-Tabla1[[#This Row],[Total costos]]</f>
        <v>872</v>
      </c>
      <c r="N62" s="1">
        <f t="shared" ca="1" si="7"/>
        <v>1</v>
      </c>
      <c r="O62" s="1" t="s">
        <v>82</v>
      </c>
      <c r="P62" s="1" t="str">
        <f ca="1">VLOOKUP(MONTH(Tabla1[[#This Row],[Fecha]]),Tabla2[],2,0)</f>
        <v>Set</v>
      </c>
      <c r="Q62" s="1">
        <f ca="1">YEAR(Tabla1[[#This Row],[Fecha]])</f>
        <v>2017</v>
      </c>
    </row>
    <row r="63" spans="1:17" x14ac:dyDescent="0.2">
      <c r="A63" s="9">
        <f t="shared" ca="1" si="0"/>
        <v>43244</v>
      </c>
      <c r="B63" s="1" t="str">
        <f t="shared" ca="1" si="1"/>
        <v>AQ-591</v>
      </c>
      <c r="C63" s="1" t="s">
        <v>89</v>
      </c>
      <c r="D63" s="7">
        <f t="shared" ca="1" si="2"/>
        <v>27</v>
      </c>
      <c r="E63" s="1" t="s">
        <v>53</v>
      </c>
      <c r="F63" s="1" t="s">
        <v>63</v>
      </c>
      <c r="G63" s="1" t="str">
        <f>CONCATENATE(Tabla1[[#This Row],[Origen]],"-",Tabla1[[#This Row],[Destino]])</f>
        <v>Tijuana-Acapulco de Juárez</v>
      </c>
      <c r="H63" s="7">
        <f t="shared" ca="1" si="3"/>
        <v>3091</v>
      </c>
      <c r="I63" s="7">
        <f t="shared" ca="1" si="4"/>
        <v>90</v>
      </c>
      <c r="J63" s="7">
        <f t="shared" ca="1" si="5"/>
        <v>450</v>
      </c>
      <c r="K63" s="7">
        <f t="shared" ca="1" si="6"/>
        <v>150</v>
      </c>
      <c r="L63" s="7">
        <f ca="1">Tabla1[[#This Row],[Costo peaje]]+Tabla1[[#This Row],[Costo combustible]]+Tabla1[[#This Row],[Costos varios]]</f>
        <v>690</v>
      </c>
      <c r="M63" s="7">
        <f ca="1">Tabla1[[#This Row],[Valor flete]]-Tabla1[[#This Row],[Total costos]]</f>
        <v>2401</v>
      </c>
      <c r="N63" s="1">
        <f t="shared" ca="1" si="7"/>
        <v>6</v>
      </c>
      <c r="O63" s="1" t="s">
        <v>83</v>
      </c>
      <c r="P63" s="1" t="str">
        <f ca="1">VLOOKUP(MONTH(Tabla1[[#This Row],[Fecha]]),Tabla2[],2,0)</f>
        <v>May</v>
      </c>
      <c r="Q63" s="1">
        <f ca="1">YEAR(Tabla1[[#This Row],[Fecha]])</f>
        <v>2018</v>
      </c>
    </row>
    <row r="64" spans="1:17" x14ac:dyDescent="0.2">
      <c r="A64" s="9">
        <f t="shared" ca="1" si="0"/>
        <v>43126</v>
      </c>
      <c r="B64" s="1" t="str">
        <f t="shared" ca="1" si="1"/>
        <v>AQ-272</v>
      </c>
      <c r="C64" s="1" t="s">
        <v>90</v>
      </c>
      <c r="D64" s="7">
        <f t="shared" ca="1" si="2"/>
        <v>16</v>
      </c>
      <c r="E64" s="1" t="s">
        <v>54</v>
      </c>
      <c r="F64" s="1" t="s">
        <v>64</v>
      </c>
      <c r="G64" s="1" t="str">
        <f>CONCATENATE(Tabla1[[#This Row],[Origen]],"-",Tabla1[[#This Row],[Destino]])</f>
        <v>León-Tlalnepantla de Baz</v>
      </c>
      <c r="H64" s="7">
        <f t="shared" ca="1" si="3"/>
        <v>3125</v>
      </c>
      <c r="I64" s="7">
        <f t="shared" ca="1" si="4"/>
        <v>85</v>
      </c>
      <c r="J64" s="7">
        <f t="shared" ca="1" si="5"/>
        <v>308</v>
      </c>
      <c r="K64" s="7">
        <f t="shared" ca="1" si="6"/>
        <v>170</v>
      </c>
      <c r="L64" s="7">
        <f ca="1">Tabla1[[#This Row],[Costo peaje]]+Tabla1[[#This Row],[Costo combustible]]+Tabla1[[#This Row],[Costos varios]]</f>
        <v>563</v>
      </c>
      <c r="M64" s="7">
        <f ca="1">Tabla1[[#This Row],[Valor flete]]-Tabla1[[#This Row],[Total costos]]</f>
        <v>2562</v>
      </c>
      <c r="N64" s="1">
        <f t="shared" ca="1" si="7"/>
        <v>1</v>
      </c>
      <c r="O64" s="1" t="s">
        <v>84</v>
      </c>
      <c r="P64" s="1" t="str">
        <f ca="1">VLOOKUP(MONTH(Tabla1[[#This Row],[Fecha]]),Tabla2[],2,0)</f>
        <v>Ene</v>
      </c>
      <c r="Q64" s="1">
        <f ca="1">YEAR(Tabla1[[#This Row],[Fecha]])</f>
        <v>2018</v>
      </c>
    </row>
    <row r="65" spans="1:17" x14ac:dyDescent="0.2">
      <c r="A65" s="9">
        <f t="shared" ca="1" si="0"/>
        <v>42903</v>
      </c>
      <c r="B65" s="1" t="str">
        <f t="shared" ca="1" si="1"/>
        <v>AQ-136</v>
      </c>
      <c r="C65" s="1" t="s">
        <v>32</v>
      </c>
      <c r="D65" s="7">
        <f t="shared" ca="1" si="2"/>
        <v>20</v>
      </c>
      <c r="E65" s="1" t="s">
        <v>55</v>
      </c>
      <c r="F65" s="1" t="s">
        <v>65</v>
      </c>
      <c r="G65" s="1" t="str">
        <f>CONCATENATE(Tabla1[[#This Row],[Origen]],"-",Tabla1[[#This Row],[Destino]])</f>
        <v>Zapopan-Cancún</v>
      </c>
      <c r="H65" s="7">
        <f t="shared" ca="1" si="3"/>
        <v>2081</v>
      </c>
      <c r="I65" s="7">
        <f t="shared" ca="1" si="4"/>
        <v>177</v>
      </c>
      <c r="J65" s="7">
        <f t="shared" ca="1" si="5"/>
        <v>366</v>
      </c>
      <c r="K65" s="7">
        <f t="shared" ca="1" si="6"/>
        <v>157</v>
      </c>
      <c r="L65" s="7">
        <f ca="1">Tabla1[[#This Row],[Costo peaje]]+Tabla1[[#This Row],[Costo combustible]]+Tabla1[[#This Row],[Costos varios]]</f>
        <v>700</v>
      </c>
      <c r="M65" s="7">
        <f ca="1">Tabla1[[#This Row],[Valor flete]]-Tabla1[[#This Row],[Total costos]]</f>
        <v>1381</v>
      </c>
      <c r="N65" s="1">
        <f t="shared" ca="1" si="7"/>
        <v>3</v>
      </c>
      <c r="O65" s="1" t="s">
        <v>85</v>
      </c>
      <c r="P65" s="1" t="str">
        <f ca="1">VLOOKUP(MONTH(Tabla1[[#This Row],[Fecha]]),Tabla2[],2,0)</f>
        <v>Jun</v>
      </c>
      <c r="Q65" s="1">
        <f ca="1">YEAR(Tabla1[[#This Row],[Fecha]])</f>
        <v>2017</v>
      </c>
    </row>
    <row r="66" spans="1:17" x14ac:dyDescent="0.2">
      <c r="A66" s="9">
        <f t="shared" ref="A66:A129" ca="1" si="8">RANDBETWEEN(42736,43530)</f>
        <v>43308</v>
      </c>
      <c r="B66" s="1" t="str">
        <f t="shared" ref="B66:B129" ca="1" si="9">CONCATENATE("AQ","-",RANDBETWEEN(100,999))</f>
        <v>AQ-661</v>
      </c>
      <c r="C66" s="1" t="s">
        <v>33</v>
      </c>
      <c r="D66" s="7">
        <f t="shared" ref="D66:D129" ca="1" si="10">RANDBETWEEN(1,30)</f>
        <v>12</v>
      </c>
      <c r="E66" s="1" t="s">
        <v>56</v>
      </c>
      <c r="F66" s="1" t="s">
        <v>66</v>
      </c>
      <c r="G66" s="1" t="str">
        <f>CONCATENATE(Tabla1[[#This Row],[Origen]],"-",Tabla1[[#This Row],[Destino]])</f>
        <v>Monterrey-Santiago de Querétaro</v>
      </c>
      <c r="H66" s="7">
        <f t="shared" ref="H66:H129" ca="1" si="11">RANDBETWEEN(1000,5000)</f>
        <v>4597</v>
      </c>
      <c r="I66" s="7">
        <f t="shared" ref="I66:I129" ca="1" si="12">RANDBETWEEN(50,200)</f>
        <v>103</v>
      </c>
      <c r="J66" s="7">
        <f t="shared" ref="J66:J129" ca="1" si="13">RANDBETWEEN(300,500)</f>
        <v>304</v>
      </c>
      <c r="K66" s="7">
        <f t="shared" ref="K66:K129" ca="1" si="14">RANDBETWEEN(50,200)</f>
        <v>184</v>
      </c>
      <c r="L66" s="7">
        <f ca="1">Tabla1[[#This Row],[Costo peaje]]+Tabla1[[#This Row],[Costo combustible]]+Tabla1[[#This Row],[Costos varios]]</f>
        <v>591</v>
      </c>
      <c r="M66" s="7">
        <f ca="1">Tabla1[[#This Row],[Valor flete]]-Tabla1[[#This Row],[Total costos]]</f>
        <v>4006</v>
      </c>
      <c r="N66" s="1">
        <f t="shared" ref="N66:N129" ca="1" si="15">RANDBETWEEN(1,10)</f>
        <v>6</v>
      </c>
      <c r="O66" s="1" t="s">
        <v>78</v>
      </c>
      <c r="P66" s="1" t="str">
        <f ca="1">VLOOKUP(MONTH(Tabla1[[#This Row],[Fecha]]),Tabla2[],2,0)</f>
        <v>Jul</v>
      </c>
      <c r="Q66" s="1">
        <f ca="1">YEAR(Tabla1[[#This Row],[Fecha]])</f>
        <v>2018</v>
      </c>
    </row>
    <row r="67" spans="1:17" x14ac:dyDescent="0.2">
      <c r="A67" s="9">
        <f t="shared" ca="1" si="8"/>
        <v>43346</v>
      </c>
      <c r="B67" s="1" t="str">
        <f t="shared" ca="1" si="9"/>
        <v>AQ-999</v>
      </c>
      <c r="C67" s="1" t="s">
        <v>86</v>
      </c>
      <c r="D67" s="7">
        <f t="shared" ca="1" si="10"/>
        <v>29</v>
      </c>
      <c r="E67" s="1" t="s">
        <v>57</v>
      </c>
      <c r="F67" s="1" t="s">
        <v>67</v>
      </c>
      <c r="G67" s="1" t="str">
        <f>CONCATENATE(Tabla1[[#This Row],[Origen]],"-",Tabla1[[#This Row],[Destino]])</f>
        <v>Nezahualcóyotl-Chimalhuacán</v>
      </c>
      <c r="H67" s="7">
        <f t="shared" ca="1" si="11"/>
        <v>3599</v>
      </c>
      <c r="I67" s="7">
        <f t="shared" ca="1" si="12"/>
        <v>108</v>
      </c>
      <c r="J67" s="7">
        <f t="shared" ca="1" si="13"/>
        <v>494</v>
      </c>
      <c r="K67" s="7">
        <f t="shared" ca="1" si="14"/>
        <v>142</v>
      </c>
      <c r="L67" s="7">
        <f ca="1">Tabla1[[#This Row],[Costo peaje]]+Tabla1[[#This Row],[Costo combustible]]+Tabla1[[#This Row],[Costos varios]]</f>
        <v>744</v>
      </c>
      <c r="M67" s="7">
        <f ca="1">Tabla1[[#This Row],[Valor flete]]-Tabla1[[#This Row],[Total costos]]</f>
        <v>2855</v>
      </c>
      <c r="N67" s="1">
        <f t="shared" ca="1" si="15"/>
        <v>2</v>
      </c>
      <c r="O67" s="1" t="s">
        <v>79</v>
      </c>
      <c r="P67" s="1" t="str">
        <f ca="1">VLOOKUP(MONTH(Tabla1[[#This Row],[Fecha]]),Tabla2[],2,0)</f>
        <v>Set</v>
      </c>
      <c r="Q67" s="1">
        <f ca="1">YEAR(Tabla1[[#This Row],[Fecha]])</f>
        <v>2018</v>
      </c>
    </row>
    <row r="68" spans="1:17" x14ac:dyDescent="0.2">
      <c r="A68" s="9">
        <f t="shared" ca="1" si="8"/>
        <v>42785</v>
      </c>
      <c r="B68" s="1" t="str">
        <f t="shared" ca="1" si="9"/>
        <v>AQ-826</v>
      </c>
      <c r="C68" s="1" t="s">
        <v>87</v>
      </c>
      <c r="D68" s="7">
        <f t="shared" ca="1" si="10"/>
        <v>26</v>
      </c>
      <c r="E68" s="1" t="s">
        <v>58</v>
      </c>
      <c r="F68" s="1" t="s">
        <v>68</v>
      </c>
      <c r="G68" s="1" t="str">
        <f>CONCATENATE(Tabla1[[#This Row],[Origen]],"-",Tabla1[[#This Row],[Destino]])</f>
        <v>Chihuahua-Torreón</v>
      </c>
      <c r="H68" s="7">
        <f t="shared" ca="1" si="11"/>
        <v>1696</v>
      </c>
      <c r="I68" s="7">
        <f t="shared" ca="1" si="12"/>
        <v>96</v>
      </c>
      <c r="J68" s="7">
        <f t="shared" ca="1" si="13"/>
        <v>399</v>
      </c>
      <c r="K68" s="7">
        <f t="shared" ca="1" si="14"/>
        <v>189</v>
      </c>
      <c r="L68" s="7">
        <f ca="1">Tabla1[[#This Row],[Costo peaje]]+Tabla1[[#This Row],[Costo combustible]]+Tabla1[[#This Row],[Costos varios]]</f>
        <v>684</v>
      </c>
      <c r="M68" s="7">
        <f ca="1">Tabla1[[#This Row],[Valor flete]]-Tabla1[[#This Row],[Total costos]]</f>
        <v>1012</v>
      </c>
      <c r="N68" s="1">
        <f t="shared" ca="1" si="15"/>
        <v>2</v>
      </c>
      <c r="O68" s="1" t="s">
        <v>80</v>
      </c>
      <c r="P68" s="1" t="str">
        <f ca="1">VLOOKUP(MONTH(Tabla1[[#This Row],[Fecha]]),Tabla2[],2,0)</f>
        <v>Feb</v>
      </c>
      <c r="Q68" s="1">
        <f ca="1">YEAR(Tabla1[[#This Row],[Fecha]])</f>
        <v>2017</v>
      </c>
    </row>
    <row r="69" spans="1:17" x14ac:dyDescent="0.2">
      <c r="A69" s="9">
        <f t="shared" ca="1" si="8"/>
        <v>43405</v>
      </c>
      <c r="B69" s="1" t="str">
        <f t="shared" ca="1" si="9"/>
        <v>AQ-956</v>
      </c>
      <c r="C69" s="1" t="s">
        <v>88</v>
      </c>
      <c r="D69" s="7">
        <f t="shared" ca="1" si="10"/>
        <v>25</v>
      </c>
      <c r="E69" s="1" t="s">
        <v>59</v>
      </c>
      <c r="F69" s="1" t="s">
        <v>69</v>
      </c>
      <c r="G69" s="1" t="str">
        <f>CONCATENATE(Tabla1[[#This Row],[Origen]],"-",Tabla1[[#This Row],[Destino]])</f>
        <v>Naucalpan de Juárez-Morelia</v>
      </c>
      <c r="H69" s="7">
        <f t="shared" ca="1" si="11"/>
        <v>1565</v>
      </c>
      <c r="I69" s="7">
        <f t="shared" ca="1" si="12"/>
        <v>71</v>
      </c>
      <c r="J69" s="7">
        <f t="shared" ca="1" si="13"/>
        <v>387</v>
      </c>
      <c r="K69" s="7">
        <f t="shared" ca="1" si="14"/>
        <v>150</v>
      </c>
      <c r="L69" s="7">
        <f ca="1">Tabla1[[#This Row],[Costo peaje]]+Tabla1[[#This Row],[Costo combustible]]+Tabla1[[#This Row],[Costos varios]]</f>
        <v>608</v>
      </c>
      <c r="M69" s="7">
        <f ca="1">Tabla1[[#This Row],[Valor flete]]-Tabla1[[#This Row],[Total costos]]</f>
        <v>957</v>
      </c>
      <c r="N69" s="1">
        <f t="shared" ca="1" si="15"/>
        <v>3</v>
      </c>
      <c r="O69" s="1" t="s">
        <v>81</v>
      </c>
      <c r="P69" s="1" t="str">
        <f ca="1">VLOOKUP(MONTH(Tabla1[[#This Row],[Fecha]]),Tabla2[],2,0)</f>
        <v>Nov</v>
      </c>
      <c r="Q69" s="1">
        <f ca="1">YEAR(Tabla1[[#This Row],[Fecha]])</f>
        <v>2018</v>
      </c>
    </row>
    <row r="70" spans="1:17" x14ac:dyDescent="0.2">
      <c r="A70" s="9">
        <f t="shared" ca="1" si="8"/>
        <v>43401</v>
      </c>
      <c r="B70" s="1" t="str">
        <f t="shared" ca="1" si="9"/>
        <v>AQ-995</v>
      </c>
      <c r="C70" s="1" t="s">
        <v>89</v>
      </c>
      <c r="D70" s="7">
        <f t="shared" ca="1" si="10"/>
        <v>12</v>
      </c>
      <c r="E70" s="1" t="s">
        <v>60</v>
      </c>
      <c r="F70" s="1" t="s">
        <v>70</v>
      </c>
      <c r="G70" s="1" t="str">
        <f>CONCATENATE(Tabla1[[#This Row],[Origen]],"-",Tabla1[[#This Row],[Destino]])</f>
        <v>Mérida-Reynosa</v>
      </c>
      <c r="H70" s="7">
        <f t="shared" ca="1" si="11"/>
        <v>3818</v>
      </c>
      <c r="I70" s="7">
        <f t="shared" ca="1" si="12"/>
        <v>80</v>
      </c>
      <c r="J70" s="7">
        <f t="shared" ca="1" si="13"/>
        <v>430</v>
      </c>
      <c r="K70" s="7">
        <f t="shared" ca="1" si="14"/>
        <v>131</v>
      </c>
      <c r="L70" s="7">
        <f ca="1">Tabla1[[#This Row],[Costo peaje]]+Tabla1[[#This Row],[Costo combustible]]+Tabla1[[#This Row],[Costos varios]]</f>
        <v>641</v>
      </c>
      <c r="M70" s="7">
        <f ca="1">Tabla1[[#This Row],[Valor flete]]-Tabla1[[#This Row],[Total costos]]</f>
        <v>3177</v>
      </c>
      <c r="N70" s="1">
        <f t="shared" ca="1" si="15"/>
        <v>4</v>
      </c>
      <c r="O70" s="1" t="s">
        <v>82</v>
      </c>
      <c r="P70" s="1" t="str">
        <f ca="1">VLOOKUP(MONTH(Tabla1[[#This Row],[Fecha]]),Tabla2[],2,0)</f>
        <v>Oct</v>
      </c>
      <c r="Q70" s="1">
        <f ca="1">YEAR(Tabla1[[#This Row],[Fecha]])</f>
        <v>2018</v>
      </c>
    </row>
    <row r="71" spans="1:17" x14ac:dyDescent="0.2">
      <c r="A71" s="9">
        <f t="shared" ca="1" si="8"/>
        <v>43033</v>
      </c>
      <c r="B71" s="1" t="str">
        <f t="shared" ca="1" si="9"/>
        <v>AQ-304</v>
      </c>
      <c r="C71" s="1" t="s">
        <v>90</v>
      </c>
      <c r="D71" s="7">
        <f t="shared" ca="1" si="10"/>
        <v>17</v>
      </c>
      <c r="E71" s="1" t="s">
        <v>61</v>
      </c>
      <c r="F71" s="1" t="s">
        <v>71</v>
      </c>
      <c r="G71" s="1" t="str">
        <f>CONCATENATE(Tabla1[[#This Row],[Origen]],"-",Tabla1[[#This Row],[Destino]])</f>
        <v>San Luis Potosí-Tlaquepaque</v>
      </c>
      <c r="H71" s="7">
        <f t="shared" ca="1" si="11"/>
        <v>2762</v>
      </c>
      <c r="I71" s="7">
        <f t="shared" ca="1" si="12"/>
        <v>100</v>
      </c>
      <c r="J71" s="7">
        <f t="shared" ca="1" si="13"/>
        <v>459</v>
      </c>
      <c r="K71" s="7">
        <f t="shared" ca="1" si="14"/>
        <v>104</v>
      </c>
      <c r="L71" s="7">
        <f ca="1">Tabla1[[#This Row],[Costo peaje]]+Tabla1[[#This Row],[Costo combustible]]+Tabla1[[#This Row],[Costos varios]]</f>
        <v>663</v>
      </c>
      <c r="M71" s="7">
        <f ca="1">Tabla1[[#This Row],[Valor flete]]-Tabla1[[#This Row],[Total costos]]</f>
        <v>2099</v>
      </c>
      <c r="N71" s="1">
        <f t="shared" ca="1" si="15"/>
        <v>4</v>
      </c>
      <c r="O71" s="1" t="s">
        <v>83</v>
      </c>
      <c r="P71" s="1" t="str">
        <f ca="1">VLOOKUP(MONTH(Tabla1[[#This Row],[Fecha]]),Tabla2[],2,0)</f>
        <v>Oct</v>
      </c>
      <c r="Q71" s="1">
        <f ca="1">YEAR(Tabla1[[#This Row],[Fecha]])</f>
        <v>2017</v>
      </c>
    </row>
    <row r="72" spans="1:17" x14ac:dyDescent="0.2">
      <c r="A72" s="9">
        <f t="shared" ca="1" si="8"/>
        <v>43000</v>
      </c>
      <c r="B72" s="1" t="str">
        <f t="shared" ca="1" si="9"/>
        <v>AQ-944</v>
      </c>
      <c r="C72" s="1" t="s">
        <v>32</v>
      </c>
      <c r="D72" s="7">
        <f t="shared" ca="1" si="10"/>
        <v>25</v>
      </c>
      <c r="E72" s="1" t="s">
        <v>48</v>
      </c>
      <c r="F72" s="1" t="s">
        <v>72</v>
      </c>
      <c r="G72" s="1" t="str">
        <f>CONCATENATE(Tabla1[[#This Row],[Origen]],"-",Tabla1[[#This Row],[Destino]])</f>
        <v>Ciudad de México-Tuxtla Gutiérrez</v>
      </c>
      <c r="H72" s="7">
        <f t="shared" ca="1" si="11"/>
        <v>4750</v>
      </c>
      <c r="I72" s="7">
        <f t="shared" ca="1" si="12"/>
        <v>94</v>
      </c>
      <c r="J72" s="7">
        <f t="shared" ca="1" si="13"/>
        <v>421</v>
      </c>
      <c r="K72" s="7">
        <f t="shared" ca="1" si="14"/>
        <v>84</v>
      </c>
      <c r="L72" s="7">
        <f ca="1">Tabla1[[#This Row],[Costo peaje]]+Tabla1[[#This Row],[Costo combustible]]+Tabla1[[#This Row],[Costos varios]]</f>
        <v>599</v>
      </c>
      <c r="M72" s="7">
        <f ca="1">Tabla1[[#This Row],[Valor flete]]-Tabla1[[#This Row],[Total costos]]</f>
        <v>4151</v>
      </c>
      <c r="N72" s="1">
        <f t="shared" ca="1" si="15"/>
        <v>6</v>
      </c>
      <c r="O72" s="1" t="s">
        <v>84</v>
      </c>
      <c r="P72" s="1" t="str">
        <f ca="1">VLOOKUP(MONTH(Tabla1[[#This Row],[Fecha]]),Tabla2[],2,0)</f>
        <v>Set</v>
      </c>
      <c r="Q72" s="1">
        <f ca="1">YEAR(Tabla1[[#This Row],[Fecha]])</f>
        <v>2017</v>
      </c>
    </row>
    <row r="73" spans="1:17" x14ac:dyDescent="0.2">
      <c r="A73" s="9">
        <f t="shared" ca="1" si="8"/>
        <v>43396</v>
      </c>
      <c r="B73" s="1" t="str">
        <f t="shared" ca="1" si="9"/>
        <v>AQ-335</v>
      </c>
      <c r="C73" s="1" t="s">
        <v>33</v>
      </c>
      <c r="D73" s="7">
        <f t="shared" ca="1" si="10"/>
        <v>16</v>
      </c>
      <c r="E73" s="1" t="s">
        <v>49</v>
      </c>
      <c r="F73" s="1" t="s">
        <v>73</v>
      </c>
      <c r="G73" s="1" t="str">
        <f>CONCATENATE(Tabla1[[#This Row],[Origen]],"-",Tabla1[[#This Row],[Destino]])</f>
        <v>Ecatepec-Victoria de Durango</v>
      </c>
      <c r="H73" s="7">
        <f t="shared" ca="1" si="11"/>
        <v>2815</v>
      </c>
      <c r="I73" s="7">
        <f t="shared" ca="1" si="12"/>
        <v>135</v>
      </c>
      <c r="J73" s="7">
        <f t="shared" ca="1" si="13"/>
        <v>338</v>
      </c>
      <c r="K73" s="7">
        <f t="shared" ca="1" si="14"/>
        <v>64</v>
      </c>
      <c r="L73" s="7">
        <f ca="1">Tabla1[[#This Row],[Costo peaje]]+Tabla1[[#This Row],[Costo combustible]]+Tabla1[[#This Row],[Costos varios]]</f>
        <v>537</v>
      </c>
      <c r="M73" s="7">
        <f ca="1">Tabla1[[#This Row],[Valor flete]]-Tabla1[[#This Row],[Total costos]]</f>
        <v>2278</v>
      </c>
      <c r="N73" s="1">
        <f t="shared" ca="1" si="15"/>
        <v>1</v>
      </c>
      <c r="O73" s="1" t="s">
        <v>85</v>
      </c>
      <c r="P73" s="1" t="str">
        <f ca="1">VLOOKUP(MONTH(Tabla1[[#This Row],[Fecha]]),Tabla2[],2,0)</f>
        <v>Oct</v>
      </c>
      <c r="Q73" s="1">
        <f ca="1">YEAR(Tabla1[[#This Row],[Fecha]])</f>
        <v>2018</v>
      </c>
    </row>
    <row r="74" spans="1:17" x14ac:dyDescent="0.2">
      <c r="A74" s="9">
        <f t="shared" ca="1" si="8"/>
        <v>43135</v>
      </c>
      <c r="B74" s="1" t="str">
        <f t="shared" ca="1" si="9"/>
        <v>AQ-183</v>
      </c>
      <c r="C74" s="1" t="s">
        <v>86</v>
      </c>
      <c r="D74" s="7">
        <f t="shared" ca="1" si="10"/>
        <v>2</v>
      </c>
      <c r="E74" s="1" t="s">
        <v>50</v>
      </c>
      <c r="F74" s="1" t="s">
        <v>74</v>
      </c>
      <c r="G74" s="1" t="str">
        <f>CONCATENATE(Tabla1[[#This Row],[Origen]],"-",Tabla1[[#This Row],[Destino]])</f>
        <v>Guadalajara-Toluca de Lerdo</v>
      </c>
      <c r="H74" s="7">
        <f t="shared" ca="1" si="11"/>
        <v>4578</v>
      </c>
      <c r="I74" s="7">
        <f t="shared" ca="1" si="12"/>
        <v>93</v>
      </c>
      <c r="J74" s="7">
        <f t="shared" ca="1" si="13"/>
        <v>415</v>
      </c>
      <c r="K74" s="7">
        <f t="shared" ca="1" si="14"/>
        <v>102</v>
      </c>
      <c r="L74" s="7">
        <f ca="1">Tabla1[[#This Row],[Costo peaje]]+Tabla1[[#This Row],[Costo combustible]]+Tabla1[[#This Row],[Costos varios]]</f>
        <v>610</v>
      </c>
      <c r="M74" s="7">
        <f ca="1">Tabla1[[#This Row],[Valor flete]]-Tabla1[[#This Row],[Total costos]]</f>
        <v>3968</v>
      </c>
      <c r="N74" s="1">
        <f t="shared" ca="1" si="15"/>
        <v>3</v>
      </c>
      <c r="O74" s="1" t="s">
        <v>78</v>
      </c>
      <c r="P74" s="1" t="str">
        <f ca="1">VLOOKUP(MONTH(Tabla1[[#This Row],[Fecha]]),Tabla2[],2,0)</f>
        <v>Feb</v>
      </c>
      <c r="Q74" s="1">
        <f ca="1">YEAR(Tabla1[[#This Row],[Fecha]])</f>
        <v>2018</v>
      </c>
    </row>
    <row r="75" spans="1:17" x14ac:dyDescent="0.2">
      <c r="A75" s="9">
        <f t="shared" ca="1" si="8"/>
        <v>42867</v>
      </c>
      <c r="B75" s="1" t="str">
        <f t="shared" ca="1" si="9"/>
        <v>AQ-679</v>
      </c>
      <c r="C75" s="1" t="s">
        <v>87</v>
      </c>
      <c r="D75" s="7">
        <f t="shared" ca="1" si="10"/>
        <v>30</v>
      </c>
      <c r="E75" s="1" t="s">
        <v>51</v>
      </c>
      <c r="F75" s="1" t="s">
        <v>75</v>
      </c>
      <c r="G75" s="1" t="str">
        <f>CONCATENATE(Tabla1[[#This Row],[Origen]],"-",Tabla1[[#This Row],[Destino]])</f>
        <v>Puebla de Zaragoza-Ciudad López Mateos</v>
      </c>
      <c r="H75" s="7">
        <f t="shared" ca="1" si="11"/>
        <v>4901</v>
      </c>
      <c r="I75" s="7">
        <f t="shared" ca="1" si="12"/>
        <v>146</v>
      </c>
      <c r="J75" s="7">
        <f t="shared" ca="1" si="13"/>
        <v>418</v>
      </c>
      <c r="K75" s="7">
        <f t="shared" ca="1" si="14"/>
        <v>135</v>
      </c>
      <c r="L75" s="7">
        <f ca="1">Tabla1[[#This Row],[Costo peaje]]+Tabla1[[#This Row],[Costo combustible]]+Tabla1[[#This Row],[Costos varios]]</f>
        <v>699</v>
      </c>
      <c r="M75" s="7">
        <f ca="1">Tabla1[[#This Row],[Valor flete]]-Tabla1[[#This Row],[Total costos]]</f>
        <v>4202</v>
      </c>
      <c r="N75" s="1">
        <f t="shared" ca="1" si="15"/>
        <v>2</v>
      </c>
      <c r="O75" s="1" t="s">
        <v>79</v>
      </c>
      <c r="P75" s="1" t="str">
        <f ca="1">VLOOKUP(MONTH(Tabla1[[#This Row],[Fecha]]),Tabla2[],2,0)</f>
        <v>May</v>
      </c>
      <c r="Q75" s="1">
        <f ca="1">YEAR(Tabla1[[#This Row],[Fecha]])</f>
        <v>2017</v>
      </c>
    </row>
    <row r="76" spans="1:17" x14ac:dyDescent="0.2">
      <c r="A76" s="9">
        <f t="shared" ca="1" si="8"/>
        <v>43137</v>
      </c>
      <c r="B76" s="1" t="str">
        <f t="shared" ca="1" si="9"/>
        <v>AQ-749</v>
      </c>
      <c r="C76" s="1" t="s">
        <v>88</v>
      </c>
      <c r="D76" s="7">
        <f t="shared" ca="1" si="10"/>
        <v>7</v>
      </c>
      <c r="E76" s="1" t="s">
        <v>52</v>
      </c>
      <c r="F76" s="1" t="s">
        <v>76</v>
      </c>
      <c r="G76" s="1" t="str">
        <f>CONCATENATE(Tabla1[[#This Row],[Origen]],"-",Tabla1[[#This Row],[Destino]])</f>
        <v>Ciudad Juárez-Cuautitlán Izcalli</v>
      </c>
      <c r="H76" s="7">
        <f t="shared" ca="1" si="11"/>
        <v>2558</v>
      </c>
      <c r="I76" s="7">
        <f t="shared" ca="1" si="12"/>
        <v>128</v>
      </c>
      <c r="J76" s="7">
        <f t="shared" ca="1" si="13"/>
        <v>421</v>
      </c>
      <c r="K76" s="7">
        <f t="shared" ca="1" si="14"/>
        <v>81</v>
      </c>
      <c r="L76" s="7">
        <f ca="1">Tabla1[[#This Row],[Costo peaje]]+Tabla1[[#This Row],[Costo combustible]]+Tabla1[[#This Row],[Costos varios]]</f>
        <v>630</v>
      </c>
      <c r="M76" s="7">
        <f ca="1">Tabla1[[#This Row],[Valor flete]]-Tabla1[[#This Row],[Total costos]]</f>
        <v>1928</v>
      </c>
      <c r="N76" s="1">
        <f t="shared" ca="1" si="15"/>
        <v>6</v>
      </c>
      <c r="O76" s="1" t="s">
        <v>80</v>
      </c>
      <c r="P76" s="1" t="str">
        <f ca="1">VLOOKUP(MONTH(Tabla1[[#This Row],[Fecha]]),Tabla2[],2,0)</f>
        <v>Feb</v>
      </c>
      <c r="Q76" s="1">
        <f ca="1">YEAR(Tabla1[[#This Row],[Fecha]])</f>
        <v>2018</v>
      </c>
    </row>
    <row r="77" spans="1:17" x14ac:dyDescent="0.2">
      <c r="A77" s="9">
        <f t="shared" ca="1" si="8"/>
        <v>43131</v>
      </c>
      <c r="B77" s="1" t="str">
        <f t="shared" ca="1" si="9"/>
        <v>AQ-358</v>
      </c>
      <c r="C77" s="1" t="s">
        <v>89</v>
      </c>
      <c r="D77" s="7">
        <f t="shared" ca="1" si="10"/>
        <v>13</v>
      </c>
      <c r="E77" s="1" t="s">
        <v>53</v>
      </c>
      <c r="F77" s="1" t="s">
        <v>62</v>
      </c>
      <c r="G77" s="1" t="str">
        <f>CONCATENATE(Tabla1[[#This Row],[Origen]],"-",Tabla1[[#This Row],[Destino]])</f>
        <v>Tijuana-Guadalupe</v>
      </c>
      <c r="H77" s="7">
        <f t="shared" ca="1" si="11"/>
        <v>2276</v>
      </c>
      <c r="I77" s="7">
        <f t="shared" ca="1" si="12"/>
        <v>130</v>
      </c>
      <c r="J77" s="7">
        <f t="shared" ca="1" si="13"/>
        <v>370</v>
      </c>
      <c r="K77" s="7">
        <f t="shared" ca="1" si="14"/>
        <v>68</v>
      </c>
      <c r="L77" s="7">
        <f ca="1">Tabla1[[#This Row],[Costo peaje]]+Tabla1[[#This Row],[Costo combustible]]+Tabla1[[#This Row],[Costos varios]]</f>
        <v>568</v>
      </c>
      <c r="M77" s="7">
        <f ca="1">Tabla1[[#This Row],[Valor flete]]-Tabla1[[#This Row],[Total costos]]</f>
        <v>1708</v>
      </c>
      <c r="N77" s="1">
        <f t="shared" ca="1" si="15"/>
        <v>8</v>
      </c>
      <c r="O77" s="1" t="s">
        <v>81</v>
      </c>
      <c r="P77" s="1" t="str">
        <f ca="1">VLOOKUP(MONTH(Tabla1[[#This Row],[Fecha]]),Tabla2[],2,0)</f>
        <v>Ene</v>
      </c>
      <c r="Q77" s="1">
        <f ca="1">YEAR(Tabla1[[#This Row],[Fecha]])</f>
        <v>2018</v>
      </c>
    </row>
    <row r="78" spans="1:17" x14ac:dyDescent="0.2">
      <c r="A78" s="9">
        <f t="shared" ca="1" si="8"/>
        <v>42760</v>
      </c>
      <c r="B78" s="1" t="str">
        <f t="shared" ca="1" si="9"/>
        <v>AQ-470</v>
      </c>
      <c r="C78" s="1" t="s">
        <v>90</v>
      </c>
      <c r="D78" s="7">
        <f t="shared" ca="1" si="10"/>
        <v>19</v>
      </c>
      <c r="E78" s="1" t="s">
        <v>54</v>
      </c>
      <c r="F78" s="1" t="s">
        <v>63</v>
      </c>
      <c r="G78" s="1" t="str">
        <f>CONCATENATE(Tabla1[[#This Row],[Origen]],"-",Tabla1[[#This Row],[Destino]])</f>
        <v>León-Acapulco de Juárez</v>
      </c>
      <c r="H78" s="7">
        <f t="shared" ca="1" si="11"/>
        <v>3481</v>
      </c>
      <c r="I78" s="7">
        <f t="shared" ca="1" si="12"/>
        <v>158</v>
      </c>
      <c r="J78" s="7">
        <f t="shared" ca="1" si="13"/>
        <v>370</v>
      </c>
      <c r="K78" s="7">
        <f t="shared" ca="1" si="14"/>
        <v>193</v>
      </c>
      <c r="L78" s="7">
        <f ca="1">Tabla1[[#This Row],[Costo peaje]]+Tabla1[[#This Row],[Costo combustible]]+Tabla1[[#This Row],[Costos varios]]</f>
        <v>721</v>
      </c>
      <c r="M78" s="7">
        <f ca="1">Tabla1[[#This Row],[Valor flete]]-Tabla1[[#This Row],[Total costos]]</f>
        <v>2760</v>
      </c>
      <c r="N78" s="1">
        <f t="shared" ca="1" si="15"/>
        <v>9</v>
      </c>
      <c r="O78" s="1" t="s">
        <v>82</v>
      </c>
      <c r="P78" s="1" t="str">
        <f ca="1">VLOOKUP(MONTH(Tabla1[[#This Row],[Fecha]]),Tabla2[],2,0)</f>
        <v>Ene</v>
      </c>
      <c r="Q78" s="1">
        <f ca="1">YEAR(Tabla1[[#This Row],[Fecha]])</f>
        <v>2017</v>
      </c>
    </row>
    <row r="79" spans="1:17" x14ac:dyDescent="0.2">
      <c r="A79" s="9">
        <f t="shared" ca="1" si="8"/>
        <v>43225</v>
      </c>
      <c r="B79" s="1" t="str">
        <f t="shared" ca="1" si="9"/>
        <v>AQ-721</v>
      </c>
      <c r="C79" s="1" t="s">
        <v>32</v>
      </c>
      <c r="D79" s="7">
        <f t="shared" ca="1" si="10"/>
        <v>6</v>
      </c>
      <c r="E79" s="1" t="s">
        <v>55</v>
      </c>
      <c r="F79" s="1" t="s">
        <v>64</v>
      </c>
      <c r="G79" s="1" t="str">
        <f>CONCATENATE(Tabla1[[#This Row],[Origen]],"-",Tabla1[[#This Row],[Destino]])</f>
        <v>Zapopan-Tlalnepantla de Baz</v>
      </c>
      <c r="H79" s="7">
        <f t="shared" ca="1" si="11"/>
        <v>1471</v>
      </c>
      <c r="I79" s="7">
        <f t="shared" ca="1" si="12"/>
        <v>125</v>
      </c>
      <c r="J79" s="7">
        <f t="shared" ca="1" si="13"/>
        <v>383</v>
      </c>
      <c r="K79" s="7">
        <f t="shared" ca="1" si="14"/>
        <v>133</v>
      </c>
      <c r="L79" s="7">
        <f ca="1">Tabla1[[#This Row],[Costo peaje]]+Tabla1[[#This Row],[Costo combustible]]+Tabla1[[#This Row],[Costos varios]]</f>
        <v>641</v>
      </c>
      <c r="M79" s="7">
        <f ca="1">Tabla1[[#This Row],[Valor flete]]-Tabla1[[#This Row],[Total costos]]</f>
        <v>830</v>
      </c>
      <c r="N79" s="1">
        <f t="shared" ca="1" si="15"/>
        <v>5</v>
      </c>
      <c r="O79" s="1" t="s">
        <v>83</v>
      </c>
      <c r="P79" s="1" t="str">
        <f ca="1">VLOOKUP(MONTH(Tabla1[[#This Row],[Fecha]]),Tabla2[],2,0)</f>
        <v>May</v>
      </c>
      <c r="Q79" s="1">
        <f ca="1">YEAR(Tabla1[[#This Row],[Fecha]])</f>
        <v>2018</v>
      </c>
    </row>
    <row r="80" spans="1:17" x14ac:dyDescent="0.2">
      <c r="A80" s="9">
        <f t="shared" ca="1" si="8"/>
        <v>42996</v>
      </c>
      <c r="B80" s="1" t="str">
        <f t="shared" ca="1" si="9"/>
        <v>AQ-519</v>
      </c>
      <c r="C80" s="1" t="s">
        <v>33</v>
      </c>
      <c r="D80" s="7">
        <f t="shared" ca="1" si="10"/>
        <v>20</v>
      </c>
      <c r="E80" s="1" t="s">
        <v>56</v>
      </c>
      <c r="F80" s="1" t="s">
        <v>65</v>
      </c>
      <c r="G80" s="1" t="str">
        <f>CONCATENATE(Tabla1[[#This Row],[Origen]],"-",Tabla1[[#This Row],[Destino]])</f>
        <v>Monterrey-Cancún</v>
      </c>
      <c r="H80" s="7">
        <f t="shared" ca="1" si="11"/>
        <v>1027</v>
      </c>
      <c r="I80" s="7">
        <f t="shared" ca="1" si="12"/>
        <v>53</v>
      </c>
      <c r="J80" s="7">
        <f t="shared" ca="1" si="13"/>
        <v>335</v>
      </c>
      <c r="K80" s="7">
        <f t="shared" ca="1" si="14"/>
        <v>90</v>
      </c>
      <c r="L80" s="7">
        <f ca="1">Tabla1[[#This Row],[Costo peaje]]+Tabla1[[#This Row],[Costo combustible]]+Tabla1[[#This Row],[Costos varios]]</f>
        <v>478</v>
      </c>
      <c r="M80" s="7">
        <f ca="1">Tabla1[[#This Row],[Valor flete]]-Tabla1[[#This Row],[Total costos]]</f>
        <v>549</v>
      </c>
      <c r="N80" s="1">
        <f t="shared" ca="1" si="15"/>
        <v>10</v>
      </c>
      <c r="O80" s="1" t="s">
        <v>84</v>
      </c>
      <c r="P80" s="1" t="str">
        <f ca="1">VLOOKUP(MONTH(Tabla1[[#This Row],[Fecha]]),Tabla2[],2,0)</f>
        <v>Set</v>
      </c>
      <c r="Q80" s="1">
        <f ca="1">YEAR(Tabla1[[#This Row],[Fecha]])</f>
        <v>2017</v>
      </c>
    </row>
    <row r="81" spans="1:17" x14ac:dyDescent="0.2">
      <c r="A81" s="9">
        <f t="shared" ca="1" si="8"/>
        <v>43071</v>
      </c>
      <c r="B81" s="1" t="str">
        <f t="shared" ca="1" si="9"/>
        <v>AQ-880</v>
      </c>
      <c r="C81" s="1" t="s">
        <v>86</v>
      </c>
      <c r="D81" s="7">
        <f t="shared" ca="1" si="10"/>
        <v>18</v>
      </c>
      <c r="E81" s="1" t="s">
        <v>57</v>
      </c>
      <c r="F81" s="1" t="s">
        <v>66</v>
      </c>
      <c r="G81" s="1" t="str">
        <f>CONCATENATE(Tabla1[[#This Row],[Origen]],"-",Tabla1[[#This Row],[Destino]])</f>
        <v>Nezahualcóyotl-Santiago de Querétaro</v>
      </c>
      <c r="H81" s="7">
        <f t="shared" ca="1" si="11"/>
        <v>1737</v>
      </c>
      <c r="I81" s="7">
        <f t="shared" ca="1" si="12"/>
        <v>159</v>
      </c>
      <c r="J81" s="7">
        <f t="shared" ca="1" si="13"/>
        <v>347</v>
      </c>
      <c r="K81" s="7">
        <f t="shared" ca="1" si="14"/>
        <v>138</v>
      </c>
      <c r="L81" s="7">
        <f ca="1">Tabla1[[#This Row],[Costo peaje]]+Tabla1[[#This Row],[Costo combustible]]+Tabla1[[#This Row],[Costos varios]]</f>
        <v>644</v>
      </c>
      <c r="M81" s="7">
        <f ca="1">Tabla1[[#This Row],[Valor flete]]-Tabla1[[#This Row],[Total costos]]</f>
        <v>1093</v>
      </c>
      <c r="N81" s="1">
        <f t="shared" ca="1" si="15"/>
        <v>6</v>
      </c>
      <c r="O81" s="1" t="s">
        <v>85</v>
      </c>
      <c r="P81" s="1" t="str">
        <f ca="1">VLOOKUP(MONTH(Tabla1[[#This Row],[Fecha]]),Tabla2[],2,0)</f>
        <v>Dic</v>
      </c>
      <c r="Q81" s="1">
        <f ca="1">YEAR(Tabla1[[#This Row],[Fecha]])</f>
        <v>2017</v>
      </c>
    </row>
    <row r="82" spans="1:17" x14ac:dyDescent="0.2">
      <c r="A82" s="9">
        <f t="shared" ca="1" si="8"/>
        <v>43421</v>
      </c>
      <c r="B82" s="1" t="str">
        <f t="shared" ca="1" si="9"/>
        <v>AQ-138</v>
      </c>
      <c r="C82" s="1" t="s">
        <v>87</v>
      </c>
      <c r="D82" s="7">
        <f t="shared" ca="1" si="10"/>
        <v>1</v>
      </c>
      <c r="E82" s="1" t="s">
        <v>58</v>
      </c>
      <c r="F82" s="1" t="s">
        <v>67</v>
      </c>
      <c r="G82" s="1" t="str">
        <f>CONCATENATE(Tabla1[[#This Row],[Origen]],"-",Tabla1[[#This Row],[Destino]])</f>
        <v>Chihuahua-Chimalhuacán</v>
      </c>
      <c r="H82" s="7">
        <f t="shared" ca="1" si="11"/>
        <v>2191</v>
      </c>
      <c r="I82" s="7">
        <f t="shared" ca="1" si="12"/>
        <v>157</v>
      </c>
      <c r="J82" s="7">
        <f t="shared" ca="1" si="13"/>
        <v>326</v>
      </c>
      <c r="K82" s="7">
        <f t="shared" ca="1" si="14"/>
        <v>68</v>
      </c>
      <c r="L82" s="7">
        <f ca="1">Tabla1[[#This Row],[Costo peaje]]+Tabla1[[#This Row],[Costo combustible]]+Tabla1[[#This Row],[Costos varios]]</f>
        <v>551</v>
      </c>
      <c r="M82" s="7">
        <f ca="1">Tabla1[[#This Row],[Valor flete]]-Tabla1[[#This Row],[Total costos]]</f>
        <v>1640</v>
      </c>
      <c r="N82" s="1">
        <f t="shared" ca="1" si="15"/>
        <v>7</v>
      </c>
      <c r="O82" s="1" t="s">
        <v>78</v>
      </c>
      <c r="P82" s="1" t="str">
        <f ca="1">VLOOKUP(MONTH(Tabla1[[#This Row],[Fecha]]),Tabla2[],2,0)</f>
        <v>Nov</v>
      </c>
      <c r="Q82" s="1">
        <f ca="1">YEAR(Tabla1[[#This Row],[Fecha]])</f>
        <v>2018</v>
      </c>
    </row>
    <row r="83" spans="1:17" x14ac:dyDescent="0.2">
      <c r="A83" s="9">
        <f t="shared" ca="1" si="8"/>
        <v>42908</v>
      </c>
      <c r="B83" s="1" t="str">
        <f t="shared" ca="1" si="9"/>
        <v>AQ-417</v>
      </c>
      <c r="C83" s="1" t="s">
        <v>88</v>
      </c>
      <c r="D83" s="7">
        <f t="shared" ca="1" si="10"/>
        <v>24</v>
      </c>
      <c r="E83" s="1" t="s">
        <v>59</v>
      </c>
      <c r="F83" s="1" t="s">
        <v>68</v>
      </c>
      <c r="G83" s="1" t="str">
        <f>CONCATENATE(Tabla1[[#This Row],[Origen]],"-",Tabla1[[#This Row],[Destino]])</f>
        <v>Naucalpan de Juárez-Torreón</v>
      </c>
      <c r="H83" s="7">
        <f t="shared" ca="1" si="11"/>
        <v>1574</v>
      </c>
      <c r="I83" s="7">
        <f t="shared" ca="1" si="12"/>
        <v>135</v>
      </c>
      <c r="J83" s="7">
        <f t="shared" ca="1" si="13"/>
        <v>391</v>
      </c>
      <c r="K83" s="7">
        <f t="shared" ca="1" si="14"/>
        <v>60</v>
      </c>
      <c r="L83" s="7">
        <f ca="1">Tabla1[[#This Row],[Costo peaje]]+Tabla1[[#This Row],[Costo combustible]]+Tabla1[[#This Row],[Costos varios]]</f>
        <v>586</v>
      </c>
      <c r="M83" s="7">
        <f ca="1">Tabla1[[#This Row],[Valor flete]]-Tabla1[[#This Row],[Total costos]]</f>
        <v>988</v>
      </c>
      <c r="N83" s="1">
        <f t="shared" ca="1" si="15"/>
        <v>9</v>
      </c>
      <c r="O83" s="1" t="s">
        <v>79</v>
      </c>
      <c r="P83" s="1" t="str">
        <f ca="1">VLOOKUP(MONTH(Tabla1[[#This Row],[Fecha]]),Tabla2[],2,0)</f>
        <v>Jun</v>
      </c>
      <c r="Q83" s="1">
        <f ca="1">YEAR(Tabla1[[#This Row],[Fecha]])</f>
        <v>2017</v>
      </c>
    </row>
    <row r="84" spans="1:17" x14ac:dyDescent="0.2">
      <c r="A84" s="9">
        <f t="shared" ca="1" si="8"/>
        <v>42997</v>
      </c>
      <c r="B84" s="1" t="str">
        <f t="shared" ca="1" si="9"/>
        <v>AQ-246</v>
      </c>
      <c r="C84" s="1" t="s">
        <v>89</v>
      </c>
      <c r="D84" s="7">
        <f t="shared" ca="1" si="10"/>
        <v>4</v>
      </c>
      <c r="E84" s="1" t="s">
        <v>60</v>
      </c>
      <c r="F84" s="1" t="s">
        <v>69</v>
      </c>
      <c r="G84" s="1" t="str">
        <f>CONCATENATE(Tabla1[[#This Row],[Origen]],"-",Tabla1[[#This Row],[Destino]])</f>
        <v>Mérida-Morelia</v>
      </c>
      <c r="H84" s="7">
        <f t="shared" ca="1" si="11"/>
        <v>3282</v>
      </c>
      <c r="I84" s="7">
        <f t="shared" ca="1" si="12"/>
        <v>151</v>
      </c>
      <c r="J84" s="7">
        <f t="shared" ca="1" si="13"/>
        <v>455</v>
      </c>
      <c r="K84" s="7">
        <f t="shared" ca="1" si="14"/>
        <v>106</v>
      </c>
      <c r="L84" s="7">
        <f ca="1">Tabla1[[#This Row],[Costo peaje]]+Tabla1[[#This Row],[Costo combustible]]+Tabla1[[#This Row],[Costos varios]]</f>
        <v>712</v>
      </c>
      <c r="M84" s="7">
        <f ca="1">Tabla1[[#This Row],[Valor flete]]-Tabla1[[#This Row],[Total costos]]</f>
        <v>2570</v>
      </c>
      <c r="N84" s="1">
        <f t="shared" ca="1" si="15"/>
        <v>1</v>
      </c>
      <c r="O84" s="1" t="s">
        <v>80</v>
      </c>
      <c r="P84" s="1" t="str">
        <f ca="1">VLOOKUP(MONTH(Tabla1[[#This Row],[Fecha]]),Tabla2[],2,0)</f>
        <v>Set</v>
      </c>
      <c r="Q84" s="1">
        <f ca="1">YEAR(Tabla1[[#This Row],[Fecha]])</f>
        <v>2017</v>
      </c>
    </row>
    <row r="85" spans="1:17" x14ac:dyDescent="0.2">
      <c r="A85" s="9">
        <f t="shared" ca="1" si="8"/>
        <v>42842</v>
      </c>
      <c r="B85" s="1" t="str">
        <f t="shared" ca="1" si="9"/>
        <v>AQ-955</v>
      </c>
      <c r="C85" s="1" t="s">
        <v>90</v>
      </c>
      <c r="D85" s="7">
        <f t="shared" ca="1" si="10"/>
        <v>2</v>
      </c>
      <c r="E85" s="1" t="s">
        <v>61</v>
      </c>
      <c r="F85" s="1" t="s">
        <v>70</v>
      </c>
      <c r="G85" s="1" t="str">
        <f>CONCATENATE(Tabla1[[#This Row],[Origen]],"-",Tabla1[[#This Row],[Destino]])</f>
        <v>San Luis Potosí-Reynosa</v>
      </c>
      <c r="H85" s="7">
        <f t="shared" ca="1" si="11"/>
        <v>2280</v>
      </c>
      <c r="I85" s="7">
        <f t="shared" ca="1" si="12"/>
        <v>152</v>
      </c>
      <c r="J85" s="7">
        <f t="shared" ca="1" si="13"/>
        <v>354</v>
      </c>
      <c r="K85" s="7">
        <f t="shared" ca="1" si="14"/>
        <v>65</v>
      </c>
      <c r="L85" s="7">
        <f ca="1">Tabla1[[#This Row],[Costo peaje]]+Tabla1[[#This Row],[Costo combustible]]+Tabla1[[#This Row],[Costos varios]]</f>
        <v>571</v>
      </c>
      <c r="M85" s="7">
        <f ca="1">Tabla1[[#This Row],[Valor flete]]-Tabla1[[#This Row],[Total costos]]</f>
        <v>1709</v>
      </c>
      <c r="N85" s="1">
        <f t="shared" ca="1" si="15"/>
        <v>4</v>
      </c>
      <c r="O85" s="1" t="s">
        <v>81</v>
      </c>
      <c r="P85" s="1" t="str">
        <f ca="1">VLOOKUP(MONTH(Tabla1[[#This Row],[Fecha]]),Tabla2[],2,0)</f>
        <v>Abr</v>
      </c>
      <c r="Q85" s="1">
        <f ca="1">YEAR(Tabla1[[#This Row],[Fecha]])</f>
        <v>2017</v>
      </c>
    </row>
    <row r="86" spans="1:17" x14ac:dyDescent="0.2">
      <c r="A86" s="9">
        <f t="shared" ca="1" si="8"/>
        <v>43331</v>
      </c>
      <c r="B86" s="1" t="str">
        <f t="shared" ca="1" si="9"/>
        <v>AQ-931</v>
      </c>
      <c r="C86" s="1" t="s">
        <v>32</v>
      </c>
      <c r="D86" s="7">
        <f t="shared" ca="1" si="10"/>
        <v>15</v>
      </c>
      <c r="E86" s="1" t="s">
        <v>48</v>
      </c>
      <c r="F86" s="1" t="s">
        <v>71</v>
      </c>
      <c r="G86" s="1" t="str">
        <f>CONCATENATE(Tabla1[[#This Row],[Origen]],"-",Tabla1[[#This Row],[Destino]])</f>
        <v>Ciudad de México-Tlaquepaque</v>
      </c>
      <c r="H86" s="7">
        <f t="shared" ca="1" si="11"/>
        <v>2752</v>
      </c>
      <c r="I86" s="7">
        <f t="shared" ca="1" si="12"/>
        <v>197</v>
      </c>
      <c r="J86" s="7">
        <f t="shared" ca="1" si="13"/>
        <v>449</v>
      </c>
      <c r="K86" s="7">
        <f t="shared" ca="1" si="14"/>
        <v>147</v>
      </c>
      <c r="L86" s="7">
        <f ca="1">Tabla1[[#This Row],[Costo peaje]]+Tabla1[[#This Row],[Costo combustible]]+Tabla1[[#This Row],[Costos varios]]</f>
        <v>793</v>
      </c>
      <c r="M86" s="7">
        <f ca="1">Tabla1[[#This Row],[Valor flete]]-Tabla1[[#This Row],[Total costos]]</f>
        <v>1959</v>
      </c>
      <c r="N86" s="1">
        <f t="shared" ca="1" si="15"/>
        <v>7</v>
      </c>
      <c r="O86" s="1" t="s">
        <v>82</v>
      </c>
      <c r="P86" s="1" t="str">
        <f ca="1">VLOOKUP(MONTH(Tabla1[[#This Row],[Fecha]]),Tabla2[],2,0)</f>
        <v>Ago</v>
      </c>
      <c r="Q86" s="1">
        <f ca="1">YEAR(Tabla1[[#This Row],[Fecha]])</f>
        <v>2018</v>
      </c>
    </row>
    <row r="87" spans="1:17" x14ac:dyDescent="0.2">
      <c r="A87" s="9">
        <f t="shared" ca="1" si="8"/>
        <v>43153</v>
      </c>
      <c r="B87" s="1" t="str">
        <f t="shared" ca="1" si="9"/>
        <v>AQ-228</v>
      </c>
      <c r="C87" s="1" t="s">
        <v>33</v>
      </c>
      <c r="D87" s="7">
        <f t="shared" ca="1" si="10"/>
        <v>24</v>
      </c>
      <c r="E87" s="1" t="s">
        <v>49</v>
      </c>
      <c r="F87" s="1" t="s">
        <v>72</v>
      </c>
      <c r="G87" s="1" t="str">
        <f>CONCATENATE(Tabla1[[#This Row],[Origen]],"-",Tabla1[[#This Row],[Destino]])</f>
        <v>Ecatepec-Tuxtla Gutiérrez</v>
      </c>
      <c r="H87" s="7">
        <f t="shared" ca="1" si="11"/>
        <v>2582</v>
      </c>
      <c r="I87" s="7">
        <f t="shared" ca="1" si="12"/>
        <v>66</v>
      </c>
      <c r="J87" s="7">
        <f t="shared" ca="1" si="13"/>
        <v>320</v>
      </c>
      <c r="K87" s="7">
        <f t="shared" ca="1" si="14"/>
        <v>109</v>
      </c>
      <c r="L87" s="7">
        <f ca="1">Tabla1[[#This Row],[Costo peaje]]+Tabla1[[#This Row],[Costo combustible]]+Tabla1[[#This Row],[Costos varios]]</f>
        <v>495</v>
      </c>
      <c r="M87" s="7">
        <f ca="1">Tabla1[[#This Row],[Valor flete]]-Tabla1[[#This Row],[Total costos]]</f>
        <v>2087</v>
      </c>
      <c r="N87" s="1">
        <f t="shared" ca="1" si="15"/>
        <v>4</v>
      </c>
      <c r="O87" s="1" t="s">
        <v>83</v>
      </c>
      <c r="P87" s="1" t="str">
        <f ca="1">VLOOKUP(MONTH(Tabla1[[#This Row],[Fecha]]),Tabla2[],2,0)</f>
        <v>Feb</v>
      </c>
      <c r="Q87" s="1">
        <f ca="1">YEAR(Tabla1[[#This Row],[Fecha]])</f>
        <v>2018</v>
      </c>
    </row>
    <row r="88" spans="1:17" x14ac:dyDescent="0.2">
      <c r="A88" s="9">
        <f t="shared" ca="1" si="8"/>
        <v>43023</v>
      </c>
      <c r="B88" s="1" t="str">
        <f t="shared" ca="1" si="9"/>
        <v>AQ-873</v>
      </c>
      <c r="C88" s="1" t="s">
        <v>86</v>
      </c>
      <c r="D88" s="7">
        <f t="shared" ca="1" si="10"/>
        <v>11</v>
      </c>
      <c r="E88" s="1" t="s">
        <v>50</v>
      </c>
      <c r="F88" s="1" t="s">
        <v>73</v>
      </c>
      <c r="G88" s="1" t="str">
        <f>CONCATENATE(Tabla1[[#This Row],[Origen]],"-",Tabla1[[#This Row],[Destino]])</f>
        <v>Guadalajara-Victoria de Durango</v>
      </c>
      <c r="H88" s="7">
        <f t="shared" ca="1" si="11"/>
        <v>3059</v>
      </c>
      <c r="I88" s="7">
        <f t="shared" ca="1" si="12"/>
        <v>114</v>
      </c>
      <c r="J88" s="7">
        <f t="shared" ca="1" si="13"/>
        <v>329</v>
      </c>
      <c r="K88" s="7">
        <f t="shared" ca="1" si="14"/>
        <v>52</v>
      </c>
      <c r="L88" s="7">
        <f ca="1">Tabla1[[#This Row],[Costo peaje]]+Tabla1[[#This Row],[Costo combustible]]+Tabla1[[#This Row],[Costos varios]]</f>
        <v>495</v>
      </c>
      <c r="M88" s="7">
        <f ca="1">Tabla1[[#This Row],[Valor flete]]-Tabla1[[#This Row],[Total costos]]</f>
        <v>2564</v>
      </c>
      <c r="N88" s="1">
        <f t="shared" ca="1" si="15"/>
        <v>10</v>
      </c>
      <c r="O88" s="1" t="s">
        <v>84</v>
      </c>
      <c r="P88" s="1" t="str">
        <f ca="1">VLOOKUP(MONTH(Tabla1[[#This Row],[Fecha]]),Tabla2[],2,0)</f>
        <v>Oct</v>
      </c>
      <c r="Q88" s="1">
        <f ca="1">YEAR(Tabla1[[#This Row],[Fecha]])</f>
        <v>2017</v>
      </c>
    </row>
    <row r="89" spans="1:17" x14ac:dyDescent="0.2">
      <c r="A89" s="9">
        <f t="shared" ca="1" si="8"/>
        <v>42833</v>
      </c>
      <c r="B89" s="1" t="str">
        <f t="shared" ca="1" si="9"/>
        <v>AQ-370</v>
      </c>
      <c r="C89" s="1" t="s">
        <v>87</v>
      </c>
      <c r="D89" s="7">
        <f t="shared" ca="1" si="10"/>
        <v>25</v>
      </c>
      <c r="E89" s="1" t="s">
        <v>51</v>
      </c>
      <c r="F89" s="1" t="s">
        <v>74</v>
      </c>
      <c r="G89" s="1" t="str">
        <f>CONCATENATE(Tabla1[[#This Row],[Origen]],"-",Tabla1[[#This Row],[Destino]])</f>
        <v>Puebla de Zaragoza-Toluca de Lerdo</v>
      </c>
      <c r="H89" s="7">
        <f t="shared" ca="1" si="11"/>
        <v>1101</v>
      </c>
      <c r="I89" s="7">
        <f t="shared" ca="1" si="12"/>
        <v>167</v>
      </c>
      <c r="J89" s="7">
        <f t="shared" ca="1" si="13"/>
        <v>491</v>
      </c>
      <c r="K89" s="7">
        <f t="shared" ca="1" si="14"/>
        <v>157</v>
      </c>
      <c r="L89" s="7">
        <f ca="1">Tabla1[[#This Row],[Costo peaje]]+Tabla1[[#This Row],[Costo combustible]]+Tabla1[[#This Row],[Costos varios]]</f>
        <v>815</v>
      </c>
      <c r="M89" s="7">
        <f ca="1">Tabla1[[#This Row],[Valor flete]]-Tabla1[[#This Row],[Total costos]]</f>
        <v>286</v>
      </c>
      <c r="N89" s="1">
        <f t="shared" ca="1" si="15"/>
        <v>8</v>
      </c>
      <c r="O89" s="1" t="s">
        <v>85</v>
      </c>
      <c r="P89" s="1" t="str">
        <f ca="1">VLOOKUP(MONTH(Tabla1[[#This Row],[Fecha]]),Tabla2[],2,0)</f>
        <v>Abr</v>
      </c>
      <c r="Q89" s="1">
        <f ca="1">YEAR(Tabla1[[#This Row],[Fecha]])</f>
        <v>2017</v>
      </c>
    </row>
    <row r="90" spans="1:17" x14ac:dyDescent="0.2">
      <c r="A90" s="9">
        <f t="shared" ca="1" si="8"/>
        <v>43477</v>
      </c>
      <c r="B90" s="1" t="str">
        <f t="shared" ca="1" si="9"/>
        <v>AQ-342</v>
      </c>
      <c r="C90" s="1" t="s">
        <v>88</v>
      </c>
      <c r="D90" s="7">
        <f t="shared" ca="1" si="10"/>
        <v>16</v>
      </c>
      <c r="E90" s="1" t="s">
        <v>52</v>
      </c>
      <c r="F90" s="1" t="s">
        <v>75</v>
      </c>
      <c r="G90" s="1" t="str">
        <f>CONCATENATE(Tabla1[[#This Row],[Origen]],"-",Tabla1[[#This Row],[Destino]])</f>
        <v>Ciudad Juárez-Ciudad López Mateos</v>
      </c>
      <c r="H90" s="7">
        <f t="shared" ca="1" si="11"/>
        <v>1778</v>
      </c>
      <c r="I90" s="7">
        <f t="shared" ca="1" si="12"/>
        <v>192</v>
      </c>
      <c r="J90" s="7">
        <f t="shared" ca="1" si="13"/>
        <v>437</v>
      </c>
      <c r="K90" s="7">
        <f t="shared" ca="1" si="14"/>
        <v>148</v>
      </c>
      <c r="L90" s="7">
        <f ca="1">Tabla1[[#This Row],[Costo peaje]]+Tabla1[[#This Row],[Costo combustible]]+Tabla1[[#This Row],[Costos varios]]</f>
        <v>777</v>
      </c>
      <c r="M90" s="7">
        <f ca="1">Tabla1[[#This Row],[Valor flete]]-Tabla1[[#This Row],[Total costos]]</f>
        <v>1001</v>
      </c>
      <c r="N90" s="1">
        <f t="shared" ca="1" si="15"/>
        <v>3</v>
      </c>
      <c r="O90" s="1" t="s">
        <v>78</v>
      </c>
      <c r="P90" s="1" t="str">
        <f ca="1">VLOOKUP(MONTH(Tabla1[[#This Row],[Fecha]]),Tabla2[],2,0)</f>
        <v>Ene</v>
      </c>
      <c r="Q90" s="1">
        <f ca="1">YEAR(Tabla1[[#This Row],[Fecha]])</f>
        <v>2019</v>
      </c>
    </row>
    <row r="91" spans="1:17" x14ac:dyDescent="0.2">
      <c r="A91" s="9">
        <f t="shared" ca="1" si="8"/>
        <v>43079</v>
      </c>
      <c r="B91" s="1" t="str">
        <f t="shared" ca="1" si="9"/>
        <v>AQ-889</v>
      </c>
      <c r="C91" s="1" t="s">
        <v>89</v>
      </c>
      <c r="D91" s="7">
        <f t="shared" ca="1" si="10"/>
        <v>21</v>
      </c>
      <c r="E91" s="1" t="s">
        <v>53</v>
      </c>
      <c r="F91" s="1" t="s">
        <v>76</v>
      </c>
      <c r="G91" s="1" t="str">
        <f>CONCATENATE(Tabla1[[#This Row],[Origen]],"-",Tabla1[[#This Row],[Destino]])</f>
        <v>Tijuana-Cuautitlán Izcalli</v>
      </c>
      <c r="H91" s="7">
        <f t="shared" ca="1" si="11"/>
        <v>4000</v>
      </c>
      <c r="I91" s="7">
        <f t="shared" ca="1" si="12"/>
        <v>164</v>
      </c>
      <c r="J91" s="7">
        <f t="shared" ca="1" si="13"/>
        <v>393</v>
      </c>
      <c r="K91" s="7">
        <f t="shared" ca="1" si="14"/>
        <v>199</v>
      </c>
      <c r="L91" s="7">
        <f ca="1">Tabla1[[#This Row],[Costo peaje]]+Tabla1[[#This Row],[Costo combustible]]+Tabla1[[#This Row],[Costos varios]]</f>
        <v>756</v>
      </c>
      <c r="M91" s="7">
        <f ca="1">Tabla1[[#This Row],[Valor flete]]-Tabla1[[#This Row],[Total costos]]</f>
        <v>3244</v>
      </c>
      <c r="N91" s="1">
        <f t="shared" ca="1" si="15"/>
        <v>3</v>
      </c>
      <c r="O91" s="1" t="s">
        <v>79</v>
      </c>
      <c r="P91" s="1" t="str">
        <f ca="1">VLOOKUP(MONTH(Tabla1[[#This Row],[Fecha]]),Tabla2[],2,0)</f>
        <v>Dic</v>
      </c>
      <c r="Q91" s="1">
        <f ca="1">YEAR(Tabla1[[#This Row],[Fecha]])</f>
        <v>2017</v>
      </c>
    </row>
    <row r="92" spans="1:17" x14ac:dyDescent="0.2">
      <c r="A92" s="9">
        <f t="shared" ca="1" si="8"/>
        <v>42886</v>
      </c>
      <c r="B92" s="1" t="str">
        <f t="shared" ca="1" si="9"/>
        <v>AQ-705</v>
      </c>
      <c r="C92" s="1" t="s">
        <v>90</v>
      </c>
      <c r="D92" s="7">
        <f t="shared" ca="1" si="10"/>
        <v>28</v>
      </c>
      <c r="E92" s="1" t="s">
        <v>54</v>
      </c>
      <c r="F92" s="1" t="s">
        <v>62</v>
      </c>
      <c r="G92" s="1" t="str">
        <f>CONCATENATE(Tabla1[[#This Row],[Origen]],"-",Tabla1[[#This Row],[Destino]])</f>
        <v>León-Guadalupe</v>
      </c>
      <c r="H92" s="7">
        <f t="shared" ca="1" si="11"/>
        <v>2684</v>
      </c>
      <c r="I92" s="7">
        <f t="shared" ca="1" si="12"/>
        <v>117</v>
      </c>
      <c r="J92" s="7">
        <f t="shared" ca="1" si="13"/>
        <v>443</v>
      </c>
      <c r="K92" s="7">
        <f t="shared" ca="1" si="14"/>
        <v>183</v>
      </c>
      <c r="L92" s="7">
        <f ca="1">Tabla1[[#This Row],[Costo peaje]]+Tabla1[[#This Row],[Costo combustible]]+Tabla1[[#This Row],[Costos varios]]</f>
        <v>743</v>
      </c>
      <c r="M92" s="7">
        <f ca="1">Tabla1[[#This Row],[Valor flete]]-Tabla1[[#This Row],[Total costos]]</f>
        <v>1941</v>
      </c>
      <c r="N92" s="1">
        <f t="shared" ca="1" si="15"/>
        <v>10</v>
      </c>
      <c r="O92" s="1" t="s">
        <v>80</v>
      </c>
      <c r="P92" s="1" t="str">
        <f ca="1">VLOOKUP(MONTH(Tabla1[[#This Row],[Fecha]]),Tabla2[],2,0)</f>
        <v>May</v>
      </c>
      <c r="Q92" s="1">
        <f ca="1">YEAR(Tabla1[[#This Row],[Fecha]])</f>
        <v>2017</v>
      </c>
    </row>
    <row r="93" spans="1:17" x14ac:dyDescent="0.2">
      <c r="A93" s="9">
        <f t="shared" ca="1" si="8"/>
        <v>42807</v>
      </c>
      <c r="B93" s="1" t="str">
        <f t="shared" ca="1" si="9"/>
        <v>AQ-108</v>
      </c>
      <c r="C93" s="1" t="s">
        <v>32</v>
      </c>
      <c r="D93" s="7">
        <f t="shared" ca="1" si="10"/>
        <v>2</v>
      </c>
      <c r="E93" s="1" t="s">
        <v>55</v>
      </c>
      <c r="F93" s="1" t="s">
        <v>63</v>
      </c>
      <c r="G93" s="1" t="str">
        <f>CONCATENATE(Tabla1[[#This Row],[Origen]],"-",Tabla1[[#This Row],[Destino]])</f>
        <v>Zapopan-Acapulco de Juárez</v>
      </c>
      <c r="H93" s="7">
        <f t="shared" ca="1" si="11"/>
        <v>1749</v>
      </c>
      <c r="I93" s="7">
        <f t="shared" ca="1" si="12"/>
        <v>124</v>
      </c>
      <c r="J93" s="7">
        <f t="shared" ca="1" si="13"/>
        <v>458</v>
      </c>
      <c r="K93" s="7">
        <f t="shared" ca="1" si="14"/>
        <v>188</v>
      </c>
      <c r="L93" s="7">
        <f ca="1">Tabla1[[#This Row],[Costo peaje]]+Tabla1[[#This Row],[Costo combustible]]+Tabla1[[#This Row],[Costos varios]]</f>
        <v>770</v>
      </c>
      <c r="M93" s="7">
        <f ca="1">Tabla1[[#This Row],[Valor flete]]-Tabla1[[#This Row],[Total costos]]</f>
        <v>979</v>
      </c>
      <c r="N93" s="1">
        <f t="shared" ca="1" si="15"/>
        <v>3</v>
      </c>
      <c r="O93" s="1" t="s">
        <v>81</v>
      </c>
      <c r="P93" s="1" t="str">
        <f ca="1">VLOOKUP(MONTH(Tabla1[[#This Row],[Fecha]]),Tabla2[],2,0)</f>
        <v>Mar</v>
      </c>
      <c r="Q93" s="1">
        <f ca="1">YEAR(Tabla1[[#This Row],[Fecha]])</f>
        <v>2017</v>
      </c>
    </row>
    <row r="94" spans="1:17" x14ac:dyDescent="0.2">
      <c r="A94" s="9">
        <f t="shared" ca="1" si="8"/>
        <v>42984</v>
      </c>
      <c r="B94" s="1" t="str">
        <f t="shared" ca="1" si="9"/>
        <v>AQ-970</v>
      </c>
      <c r="C94" s="1" t="s">
        <v>33</v>
      </c>
      <c r="D94" s="7">
        <f t="shared" ca="1" si="10"/>
        <v>24</v>
      </c>
      <c r="E94" s="1" t="s">
        <v>56</v>
      </c>
      <c r="F94" s="1" t="s">
        <v>64</v>
      </c>
      <c r="G94" s="1" t="str">
        <f>CONCATENATE(Tabla1[[#This Row],[Origen]],"-",Tabla1[[#This Row],[Destino]])</f>
        <v>Monterrey-Tlalnepantla de Baz</v>
      </c>
      <c r="H94" s="7">
        <f t="shared" ca="1" si="11"/>
        <v>3110</v>
      </c>
      <c r="I94" s="7">
        <f t="shared" ca="1" si="12"/>
        <v>106</v>
      </c>
      <c r="J94" s="7">
        <f t="shared" ca="1" si="13"/>
        <v>477</v>
      </c>
      <c r="K94" s="7">
        <f t="shared" ca="1" si="14"/>
        <v>112</v>
      </c>
      <c r="L94" s="7">
        <f ca="1">Tabla1[[#This Row],[Costo peaje]]+Tabla1[[#This Row],[Costo combustible]]+Tabla1[[#This Row],[Costos varios]]</f>
        <v>695</v>
      </c>
      <c r="M94" s="7">
        <f ca="1">Tabla1[[#This Row],[Valor flete]]-Tabla1[[#This Row],[Total costos]]</f>
        <v>2415</v>
      </c>
      <c r="N94" s="1">
        <f t="shared" ca="1" si="15"/>
        <v>5</v>
      </c>
      <c r="O94" s="1" t="s">
        <v>82</v>
      </c>
      <c r="P94" s="1" t="str">
        <f ca="1">VLOOKUP(MONTH(Tabla1[[#This Row],[Fecha]]),Tabla2[],2,0)</f>
        <v>Set</v>
      </c>
      <c r="Q94" s="1">
        <f ca="1">YEAR(Tabla1[[#This Row],[Fecha]])</f>
        <v>2017</v>
      </c>
    </row>
    <row r="95" spans="1:17" x14ac:dyDescent="0.2">
      <c r="A95" s="9">
        <f t="shared" ca="1" si="8"/>
        <v>43102</v>
      </c>
      <c r="B95" s="1" t="str">
        <f t="shared" ca="1" si="9"/>
        <v>AQ-416</v>
      </c>
      <c r="C95" s="1" t="s">
        <v>86</v>
      </c>
      <c r="D95" s="7">
        <f t="shared" ca="1" si="10"/>
        <v>7</v>
      </c>
      <c r="E95" s="1" t="s">
        <v>57</v>
      </c>
      <c r="F95" s="1" t="s">
        <v>65</v>
      </c>
      <c r="G95" s="1" t="str">
        <f>CONCATENATE(Tabla1[[#This Row],[Origen]],"-",Tabla1[[#This Row],[Destino]])</f>
        <v>Nezahualcóyotl-Cancún</v>
      </c>
      <c r="H95" s="7">
        <f t="shared" ca="1" si="11"/>
        <v>4866</v>
      </c>
      <c r="I95" s="7">
        <f t="shared" ca="1" si="12"/>
        <v>110</v>
      </c>
      <c r="J95" s="7">
        <f t="shared" ca="1" si="13"/>
        <v>416</v>
      </c>
      <c r="K95" s="7">
        <f t="shared" ca="1" si="14"/>
        <v>118</v>
      </c>
      <c r="L95" s="7">
        <f ca="1">Tabla1[[#This Row],[Costo peaje]]+Tabla1[[#This Row],[Costo combustible]]+Tabla1[[#This Row],[Costos varios]]</f>
        <v>644</v>
      </c>
      <c r="M95" s="7">
        <f ca="1">Tabla1[[#This Row],[Valor flete]]-Tabla1[[#This Row],[Total costos]]</f>
        <v>4222</v>
      </c>
      <c r="N95" s="1">
        <f t="shared" ca="1" si="15"/>
        <v>1</v>
      </c>
      <c r="O95" s="1" t="s">
        <v>83</v>
      </c>
      <c r="P95" s="1" t="str">
        <f ca="1">VLOOKUP(MONTH(Tabla1[[#This Row],[Fecha]]),Tabla2[],2,0)</f>
        <v>Ene</v>
      </c>
      <c r="Q95" s="1">
        <f ca="1">YEAR(Tabla1[[#This Row],[Fecha]])</f>
        <v>2018</v>
      </c>
    </row>
    <row r="96" spans="1:17" x14ac:dyDescent="0.2">
      <c r="A96" s="9">
        <f t="shared" ca="1" si="8"/>
        <v>43065</v>
      </c>
      <c r="B96" s="1" t="str">
        <f t="shared" ca="1" si="9"/>
        <v>AQ-746</v>
      </c>
      <c r="C96" s="1" t="s">
        <v>87</v>
      </c>
      <c r="D96" s="7">
        <f t="shared" ca="1" si="10"/>
        <v>13</v>
      </c>
      <c r="E96" s="1" t="s">
        <v>58</v>
      </c>
      <c r="F96" s="1" t="s">
        <v>66</v>
      </c>
      <c r="G96" s="1" t="str">
        <f>CONCATENATE(Tabla1[[#This Row],[Origen]],"-",Tabla1[[#This Row],[Destino]])</f>
        <v>Chihuahua-Santiago de Querétaro</v>
      </c>
      <c r="H96" s="7">
        <f t="shared" ca="1" si="11"/>
        <v>1410</v>
      </c>
      <c r="I96" s="7">
        <f t="shared" ca="1" si="12"/>
        <v>75</v>
      </c>
      <c r="J96" s="7">
        <f t="shared" ca="1" si="13"/>
        <v>407</v>
      </c>
      <c r="K96" s="7">
        <f t="shared" ca="1" si="14"/>
        <v>135</v>
      </c>
      <c r="L96" s="7">
        <f ca="1">Tabla1[[#This Row],[Costo peaje]]+Tabla1[[#This Row],[Costo combustible]]+Tabla1[[#This Row],[Costos varios]]</f>
        <v>617</v>
      </c>
      <c r="M96" s="7">
        <f ca="1">Tabla1[[#This Row],[Valor flete]]-Tabla1[[#This Row],[Total costos]]</f>
        <v>793</v>
      </c>
      <c r="N96" s="1">
        <f t="shared" ca="1" si="15"/>
        <v>2</v>
      </c>
      <c r="O96" s="1" t="s">
        <v>84</v>
      </c>
      <c r="P96" s="1" t="str">
        <f ca="1">VLOOKUP(MONTH(Tabla1[[#This Row],[Fecha]]),Tabla2[],2,0)</f>
        <v>Nov</v>
      </c>
      <c r="Q96" s="1">
        <f ca="1">YEAR(Tabla1[[#This Row],[Fecha]])</f>
        <v>2017</v>
      </c>
    </row>
    <row r="97" spans="1:17" x14ac:dyDescent="0.2">
      <c r="A97" s="9">
        <f t="shared" ca="1" si="8"/>
        <v>43267</v>
      </c>
      <c r="B97" s="1" t="str">
        <f t="shared" ca="1" si="9"/>
        <v>AQ-553</v>
      </c>
      <c r="C97" s="1" t="s">
        <v>88</v>
      </c>
      <c r="D97" s="7">
        <f t="shared" ca="1" si="10"/>
        <v>2</v>
      </c>
      <c r="E97" s="1" t="s">
        <v>59</v>
      </c>
      <c r="F97" s="1" t="s">
        <v>67</v>
      </c>
      <c r="G97" s="1" t="str">
        <f>CONCATENATE(Tabla1[[#This Row],[Origen]],"-",Tabla1[[#This Row],[Destino]])</f>
        <v>Naucalpan de Juárez-Chimalhuacán</v>
      </c>
      <c r="H97" s="7">
        <f t="shared" ca="1" si="11"/>
        <v>2172</v>
      </c>
      <c r="I97" s="7">
        <f t="shared" ca="1" si="12"/>
        <v>85</v>
      </c>
      <c r="J97" s="7">
        <f t="shared" ca="1" si="13"/>
        <v>380</v>
      </c>
      <c r="K97" s="7">
        <f t="shared" ca="1" si="14"/>
        <v>172</v>
      </c>
      <c r="L97" s="7">
        <f ca="1">Tabla1[[#This Row],[Costo peaje]]+Tabla1[[#This Row],[Costo combustible]]+Tabla1[[#This Row],[Costos varios]]</f>
        <v>637</v>
      </c>
      <c r="M97" s="7">
        <f ca="1">Tabla1[[#This Row],[Valor flete]]-Tabla1[[#This Row],[Total costos]]</f>
        <v>1535</v>
      </c>
      <c r="N97" s="1">
        <f t="shared" ca="1" si="15"/>
        <v>6</v>
      </c>
      <c r="O97" s="1" t="s">
        <v>85</v>
      </c>
      <c r="P97" s="1" t="str">
        <f ca="1">VLOOKUP(MONTH(Tabla1[[#This Row],[Fecha]]),Tabla2[],2,0)</f>
        <v>Jun</v>
      </c>
      <c r="Q97" s="1">
        <f ca="1">YEAR(Tabla1[[#This Row],[Fecha]])</f>
        <v>2018</v>
      </c>
    </row>
    <row r="98" spans="1:17" x14ac:dyDescent="0.2">
      <c r="A98" s="9">
        <f t="shared" ca="1" si="8"/>
        <v>42749</v>
      </c>
      <c r="B98" s="1" t="str">
        <f t="shared" ca="1" si="9"/>
        <v>AQ-356</v>
      </c>
      <c r="C98" s="1" t="s">
        <v>89</v>
      </c>
      <c r="D98" s="7">
        <f t="shared" ca="1" si="10"/>
        <v>20</v>
      </c>
      <c r="E98" s="1" t="s">
        <v>60</v>
      </c>
      <c r="F98" s="1" t="s">
        <v>68</v>
      </c>
      <c r="G98" s="1" t="str">
        <f>CONCATENATE(Tabla1[[#This Row],[Origen]],"-",Tabla1[[#This Row],[Destino]])</f>
        <v>Mérida-Torreón</v>
      </c>
      <c r="H98" s="7">
        <f t="shared" ca="1" si="11"/>
        <v>3223</v>
      </c>
      <c r="I98" s="7">
        <f t="shared" ca="1" si="12"/>
        <v>199</v>
      </c>
      <c r="J98" s="7">
        <f t="shared" ca="1" si="13"/>
        <v>404</v>
      </c>
      <c r="K98" s="7">
        <f t="shared" ca="1" si="14"/>
        <v>89</v>
      </c>
      <c r="L98" s="7">
        <f ca="1">Tabla1[[#This Row],[Costo peaje]]+Tabla1[[#This Row],[Costo combustible]]+Tabla1[[#This Row],[Costos varios]]</f>
        <v>692</v>
      </c>
      <c r="M98" s="7">
        <f ca="1">Tabla1[[#This Row],[Valor flete]]-Tabla1[[#This Row],[Total costos]]</f>
        <v>2531</v>
      </c>
      <c r="N98" s="1">
        <f t="shared" ca="1" si="15"/>
        <v>1</v>
      </c>
      <c r="O98" s="1" t="s">
        <v>78</v>
      </c>
      <c r="P98" s="1" t="str">
        <f ca="1">VLOOKUP(MONTH(Tabla1[[#This Row],[Fecha]]),Tabla2[],2,0)</f>
        <v>Ene</v>
      </c>
      <c r="Q98" s="1">
        <f ca="1">YEAR(Tabla1[[#This Row],[Fecha]])</f>
        <v>2017</v>
      </c>
    </row>
    <row r="99" spans="1:17" x14ac:dyDescent="0.2">
      <c r="A99" s="9">
        <f t="shared" ca="1" si="8"/>
        <v>43318</v>
      </c>
      <c r="B99" s="1" t="str">
        <f t="shared" ca="1" si="9"/>
        <v>AQ-709</v>
      </c>
      <c r="C99" s="1" t="s">
        <v>90</v>
      </c>
      <c r="D99" s="7">
        <f t="shared" ca="1" si="10"/>
        <v>2</v>
      </c>
      <c r="E99" s="1" t="s">
        <v>61</v>
      </c>
      <c r="F99" s="1" t="s">
        <v>69</v>
      </c>
      <c r="G99" s="1" t="str">
        <f>CONCATENATE(Tabla1[[#This Row],[Origen]],"-",Tabla1[[#This Row],[Destino]])</f>
        <v>San Luis Potosí-Morelia</v>
      </c>
      <c r="H99" s="7">
        <f t="shared" ca="1" si="11"/>
        <v>4612</v>
      </c>
      <c r="I99" s="7">
        <f t="shared" ca="1" si="12"/>
        <v>105</v>
      </c>
      <c r="J99" s="7">
        <f t="shared" ca="1" si="13"/>
        <v>411</v>
      </c>
      <c r="K99" s="7">
        <f t="shared" ca="1" si="14"/>
        <v>94</v>
      </c>
      <c r="L99" s="7">
        <f ca="1">Tabla1[[#This Row],[Costo peaje]]+Tabla1[[#This Row],[Costo combustible]]+Tabla1[[#This Row],[Costos varios]]</f>
        <v>610</v>
      </c>
      <c r="M99" s="7">
        <f ca="1">Tabla1[[#This Row],[Valor flete]]-Tabla1[[#This Row],[Total costos]]</f>
        <v>4002</v>
      </c>
      <c r="N99" s="1">
        <f t="shared" ca="1" si="15"/>
        <v>4</v>
      </c>
      <c r="O99" s="1" t="s">
        <v>79</v>
      </c>
      <c r="P99" s="1" t="str">
        <f ca="1">VLOOKUP(MONTH(Tabla1[[#This Row],[Fecha]]),Tabla2[],2,0)</f>
        <v>Ago</v>
      </c>
      <c r="Q99" s="1">
        <f ca="1">YEAR(Tabla1[[#This Row],[Fecha]])</f>
        <v>2018</v>
      </c>
    </row>
    <row r="100" spans="1:17" x14ac:dyDescent="0.2">
      <c r="A100" s="9">
        <f t="shared" ca="1" si="8"/>
        <v>43326</v>
      </c>
      <c r="B100" s="1" t="str">
        <f t="shared" ca="1" si="9"/>
        <v>AQ-469</v>
      </c>
      <c r="C100" s="1" t="s">
        <v>32</v>
      </c>
      <c r="D100" s="7">
        <f t="shared" ca="1" si="10"/>
        <v>11</v>
      </c>
      <c r="E100" s="1" t="s">
        <v>48</v>
      </c>
      <c r="F100" s="1" t="s">
        <v>70</v>
      </c>
      <c r="G100" s="1" t="str">
        <f>CONCATENATE(Tabla1[[#This Row],[Origen]],"-",Tabla1[[#This Row],[Destino]])</f>
        <v>Ciudad de México-Reynosa</v>
      </c>
      <c r="H100" s="7">
        <f t="shared" ca="1" si="11"/>
        <v>3496</v>
      </c>
      <c r="I100" s="7">
        <f t="shared" ca="1" si="12"/>
        <v>130</v>
      </c>
      <c r="J100" s="7">
        <f t="shared" ca="1" si="13"/>
        <v>340</v>
      </c>
      <c r="K100" s="7">
        <f t="shared" ca="1" si="14"/>
        <v>196</v>
      </c>
      <c r="L100" s="7">
        <f ca="1">Tabla1[[#This Row],[Costo peaje]]+Tabla1[[#This Row],[Costo combustible]]+Tabla1[[#This Row],[Costos varios]]</f>
        <v>666</v>
      </c>
      <c r="M100" s="7">
        <f ca="1">Tabla1[[#This Row],[Valor flete]]-Tabla1[[#This Row],[Total costos]]</f>
        <v>2830</v>
      </c>
      <c r="N100" s="1">
        <f t="shared" ca="1" si="15"/>
        <v>8</v>
      </c>
      <c r="O100" s="1" t="s">
        <v>80</v>
      </c>
      <c r="P100" s="1" t="str">
        <f ca="1">VLOOKUP(MONTH(Tabla1[[#This Row],[Fecha]]),Tabla2[],2,0)</f>
        <v>Ago</v>
      </c>
      <c r="Q100" s="1">
        <f ca="1">YEAR(Tabla1[[#This Row],[Fecha]])</f>
        <v>2018</v>
      </c>
    </row>
    <row r="101" spans="1:17" x14ac:dyDescent="0.2">
      <c r="A101" s="9">
        <f t="shared" ca="1" si="8"/>
        <v>43013</v>
      </c>
      <c r="B101" s="1" t="str">
        <f t="shared" ca="1" si="9"/>
        <v>AQ-574</v>
      </c>
      <c r="C101" s="1" t="s">
        <v>33</v>
      </c>
      <c r="D101" s="7">
        <f t="shared" ca="1" si="10"/>
        <v>4</v>
      </c>
      <c r="E101" s="1" t="s">
        <v>49</v>
      </c>
      <c r="F101" s="1" t="s">
        <v>71</v>
      </c>
      <c r="G101" s="1" t="str">
        <f>CONCATENATE(Tabla1[[#This Row],[Origen]],"-",Tabla1[[#This Row],[Destino]])</f>
        <v>Ecatepec-Tlaquepaque</v>
      </c>
      <c r="H101" s="7">
        <f t="shared" ca="1" si="11"/>
        <v>2972</v>
      </c>
      <c r="I101" s="7">
        <f t="shared" ca="1" si="12"/>
        <v>100</v>
      </c>
      <c r="J101" s="7">
        <f t="shared" ca="1" si="13"/>
        <v>370</v>
      </c>
      <c r="K101" s="7">
        <f t="shared" ca="1" si="14"/>
        <v>145</v>
      </c>
      <c r="L101" s="7">
        <f ca="1">Tabla1[[#This Row],[Costo peaje]]+Tabla1[[#This Row],[Costo combustible]]+Tabla1[[#This Row],[Costos varios]]</f>
        <v>615</v>
      </c>
      <c r="M101" s="7">
        <f ca="1">Tabla1[[#This Row],[Valor flete]]-Tabla1[[#This Row],[Total costos]]</f>
        <v>2357</v>
      </c>
      <c r="N101" s="1">
        <f t="shared" ca="1" si="15"/>
        <v>1</v>
      </c>
      <c r="O101" s="1" t="s">
        <v>81</v>
      </c>
      <c r="P101" s="1" t="str">
        <f ca="1">VLOOKUP(MONTH(Tabla1[[#This Row],[Fecha]]),Tabla2[],2,0)</f>
        <v>Oct</v>
      </c>
      <c r="Q101" s="1">
        <f ca="1">YEAR(Tabla1[[#This Row],[Fecha]])</f>
        <v>2017</v>
      </c>
    </row>
    <row r="102" spans="1:17" x14ac:dyDescent="0.2">
      <c r="A102" s="9">
        <f t="shared" ca="1" si="8"/>
        <v>43465</v>
      </c>
      <c r="B102" s="1" t="str">
        <f t="shared" ca="1" si="9"/>
        <v>AQ-399</v>
      </c>
      <c r="C102" s="1" t="s">
        <v>86</v>
      </c>
      <c r="D102" s="7">
        <f t="shared" ca="1" si="10"/>
        <v>29</v>
      </c>
      <c r="E102" s="1" t="s">
        <v>50</v>
      </c>
      <c r="F102" s="1" t="s">
        <v>72</v>
      </c>
      <c r="G102" s="1" t="str">
        <f>CONCATENATE(Tabla1[[#This Row],[Origen]],"-",Tabla1[[#This Row],[Destino]])</f>
        <v>Guadalajara-Tuxtla Gutiérrez</v>
      </c>
      <c r="H102" s="7">
        <f t="shared" ca="1" si="11"/>
        <v>4740</v>
      </c>
      <c r="I102" s="7">
        <f t="shared" ca="1" si="12"/>
        <v>107</v>
      </c>
      <c r="J102" s="7">
        <f t="shared" ca="1" si="13"/>
        <v>469</v>
      </c>
      <c r="K102" s="7">
        <f t="shared" ca="1" si="14"/>
        <v>184</v>
      </c>
      <c r="L102" s="7">
        <f ca="1">Tabla1[[#This Row],[Costo peaje]]+Tabla1[[#This Row],[Costo combustible]]+Tabla1[[#This Row],[Costos varios]]</f>
        <v>760</v>
      </c>
      <c r="M102" s="7">
        <f ca="1">Tabla1[[#This Row],[Valor flete]]-Tabla1[[#This Row],[Total costos]]</f>
        <v>3980</v>
      </c>
      <c r="N102" s="1">
        <f t="shared" ca="1" si="15"/>
        <v>2</v>
      </c>
      <c r="O102" s="1" t="s">
        <v>82</v>
      </c>
      <c r="P102" s="1" t="str">
        <f ca="1">VLOOKUP(MONTH(Tabla1[[#This Row],[Fecha]]),Tabla2[],2,0)</f>
        <v>Dic</v>
      </c>
      <c r="Q102" s="1">
        <f ca="1">YEAR(Tabla1[[#This Row],[Fecha]])</f>
        <v>2018</v>
      </c>
    </row>
    <row r="103" spans="1:17" x14ac:dyDescent="0.2">
      <c r="A103" s="9">
        <f t="shared" ca="1" si="8"/>
        <v>43104</v>
      </c>
      <c r="B103" s="1" t="str">
        <f t="shared" ca="1" si="9"/>
        <v>AQ-420</v>
      </c>
      <c r="C103" s="1" t="s">
        <v>87</v>
      </c>
      <c r="D103" s="7">
        <f t="shared" ca="1" si="10"/>
        <v>16</v>
      </c>
      <c r="E103" s="1" t="s">
        <v>51</v>
      </c>
      <c r="F103" s="1" t="s">
        <v>73</v>
      </c>
      <c r="G103" s="1" t="str">
        <f>CONCATENATE(Tabla1[[#This Row],[Origen]],"-",Tabla1[[#This Row],[Destino]])</f>
        <v>Puebla de Zaragoza-Victoria de Durango</v>
      </c>
      <c r="H103" s="7">
        <f t="shared" ca="1" si="11"/>
        <v>4415</v>
      </c>
      <c r="I103" s="7">
        <f t="shared" ca="1" si="12"/>
        <v>126</v>
      </c>
      <c r="J103" s="7">
        <f t="shared" ca="1" si="13"/>
        <v>328</v>
      </c>
      <c r="K103" s="7">
        <f t="shared" ca="1" si="14"/>
        <v>151</v>
      </c>
      <c r="L103" s="7">
        <f ca="1">Tabla1[[#This Row],[Costo peaje]]+Tabla1[[#This Row],[Costo combustible]]+Tabla1[[#This Row],[Costos varios]]</f>
        <v>605</v>
      </c>
      <c r="M103" s="7">
        <f ca="1">Tabla1[[#This Row],[Valor flete]]-Tabla1[[#This Row],[Total costos]]</f>
        <v>3810</v>
      </c>
      <c r="N103" s="1">
        <f t="shared" ca="1" si="15"/>
        <v>3</v>
      </c>
      <c r="O103" s="1" t="s">
        <v>83</v>
      </c>
      <c r="P103" s="1" t="str">
        <f ca="1">VLOOKUP(MONTH(Tabla1[[#This Row],[Fecha]]),Tabla2[],2,0)</f>
        <v>Ene</v>
      </c>
      <c r="Q103" s="1">
        <f ca="1">YEAR(Tabla1[[#This Row],[Fecha]])</f>
        <v>2018</v>
      </c>
    </row>
    <row r="104" spans="1:17" x14ac:dyDescent="0.2">
      <c r="A104" s="9">
        <f t="shared" ca="1" si="8"/>
        <v>42794</v>
      </c>
      <c r="B104" s="1" t="str">
        <f t="shared" ca="1" si="9"/>
        <v>AQ-936</v>
      </c>
      <c r="C104" s="1" t="s">
        <v>88</v>
      </c>
      <c r="D104" s="7">
        <f t="shared" ca="1" si="10"/>
        <v>16</v>
      </c>
      <c r="E104" s="1" t="s">
        <v>52</v>
      </c>
      <c r="F104" s="1" t="s">
        <v>74</v>
      </c>
      <c r="G104" s="1" t="str">
        <f>CONCATENATE(Tabla1[[#This Row],[Origen]],"-",Tabla1[[#This Row],[Destino]])</f>
        <v>Ciudad Juárez-Toluca de Lerdo</v>
      </c>
      <c r="H104" s="7">
        <f t="shared" ca="1" si="11"/>
        <v>2682</v>
      </c>
      <c r="I104" s="7">
        <f t="shared" ca="1" si="12"/>
        <v>141</v>
      </c>
      <c r="J104" s="7">
        <f t="shared" ca="1" si="13"/>
        <v>395</v>
      </c>
      <c r="K104" s="7">
        <f t="shared" ca="1" si="14"/>
        <v>69</v>
      </c>
      <c r="L104" s="7">
        <f ca="1">Tabla1[[#This Row],[Costo peaje]]+Tabla1[[#This Row],[Costo combustible]]+Tabla1[[#This Row],[Costos varios]]</f>
        <v>605</v>
      </c>
      <c r="M104" s="7">
        <f ca="1">Tabla1[[#This Row],[Valor flete]]-Tabla1[[#This Row],[Total costos]]</f>
        <v>2077</v>
      </c>
      <c r="N104" s="1">
        <f t="shared" ca="1" si="15"/>
        <v>2</v>
      </c>
      <c r="O104" s="1" t="s">
        <v>84</v>
      </c>
      <c r="P104" s="1" t="str">
        <f ca="1">VLOOKUP(MONTH(Tabla1[[#This Row],[Fecha]]),Tabla2[],2,0)</f>
        <v>Feb</v>
      </c>
      <c r="Q104" s="1">
        <f ca="1">YEAR(Tabla1[[#This Row],[Fecha]])</f>
        <v>2017</v>
      </c>
    </row>
    <row r="105" spans="1:17" x14ac:dyDescent="0.2">
      <c r="A105" s="9">
        <f t="shared" ca="1" si="8"/>
        <v>43167</v>
      </c>
      <c r="B105" s="1" t="str">
        <f t="shared" ca="1" si="9"/>
        <v>AQ-499</v>
      </c>
      <c r="C105" s="1" t="s">
        <v>89</v>
      </c>
      <c r="D105" s="7">
        <f t="shared" ca="1" si="10"/>
        <v>1</v>
      </c>
      <c r="E105" s="1" t="s">
        <v>53</v>
      </c>
      <c r="F105" s="1" t="s">
        <v>75</v>
      </c>
      <c r="G105" s="1" t="str">
        <f>CONCATENATE(Tabla1[[#This Row],[Origen]],"-",Tabla1[[#This Row],[Destino]])</f>
        <v>Tijuana-Ciudad López Mateos</v>
      </c>
      <c r="H105" s="7">
        <f t="shared" ca="1" si="11"/>
        <v>1418</v>
      </c>
      <c r="I105" s="7">
        <f t="shared" ca="1" si="12"/>
        <v>117</v>
      </c>
      <c r="J105" s="7">
        <f t="shared" ca="1" si="13"/>
        <v>333</v>
      </c>
      <c r="K105" s="7">
        <f t="shared" ca="1" si="14"/>
        <v>85</v>
      </c>
      <c r="L105" s="7">
        <f ca="1">Tabla1[[#This Row],[Costo peaje]]+Tabla1[[#This Row],[Costo combustible]]+Tabla1[[#This Row],[Costos varios]]</f>
        <v>535</v>
      </c>
      <c r="M105" s="7">
        <f ca="1">Tabla1[[#This Row],[Valor flete]]-Tabla1[[#This Row],[Total costos]]</f>
        <v>883</v>
      </c>
      <c r="N105" s="1">
        <f t="shared" ca="1" si="15"/>
        <v>5</v>
      </c>
      <c r="O105" s="1" t="s">
        <v>85</v>
      </c>
      <c r="P105" s="1" t="str">
        <f ca="1">VLOOKUP(MONTH(Tabla1[[#This Row],[Fecha]]),Tabla2[],2,0)</f>
        <v>Mar</v>
      </c>
      <c r="Q105" s="1">
        <f ca="1">YEAR(Tabla1[[#This Row],[Fecha]])</f>
        <v>2018</v>
      </c>
    </row>
    <row r="106" spans="1:17" x14ac:dyDescent="0.2">
      <c r="A106" s="9">
        <f t="shared" ca="1" si="8"/>
        <v>43320</v>
      </c>
      <c r="B106" s="1" t="str">
        <f t="shared" ca="1" si="9"/>
        <v>AQ-178</v>
      </c>
      <c r="C106" s="1" t="s">
        <v>90</v>
      </c>
      <c r="D106" s="7">
        <f t="shared" ca="1" si="10"/>
        <v>23</v>
      </c>
      <c r="E106" s="1" t="s">
        <v>54</v>
      </c>
      <c r="F106" s="1" t="s">
        <v>76</v>
      </c>
      <c r="G106" s="1" t="str">
        <f>CONCATENATE(Tabla1[[#This Row],[Origen]],"-",Tabla1[[#This Row],[Destino]])</f>
        <v>León-Cuautitlán Izcalli</v>
      </c>
      <c r="H106" s="7">
        <f t="shared" ca="1" si="11"/>
        <v>2755</v>
      </c>
      <c r="I106" s="7">
        <f t="shared" ca="1" si="12"/>
        <v>172</v>
      </c>
      <c r="J106" s="7">
        <f t="shared" ca="1" si="13"/>
        <v>489</v>
      </c>
      <c r="K106" s="7">
        <f t="shared" ca="1" si="14"/>
        <v>192</v>
      </c>
      <c r="L106" s="7">
        <f ca="1">Tabla1[[#This Row],[Costo peaje]]+Tabla1[[#This Row],[Costo combustible]]+Tabla1[[#This Row],[Costos varios]]</f>
        <v>853</v>
      </c>
      <c r="M106" s="7">
        <f ca="1">Tabla1[[#This Row],[Valor flete]]-Tabla1[[#This Row],[Total costos]]</f>
        <v>1902</v>
      </c>
      <c r="N106" s="1">
        <f t="shared" ca="1" si="15"/>
        <v>4</v>
      </c>
      <c r="O106" s="1" t="s">
        <v>78</v>
      </c>
      <c r="P106" s="1" t="str">
        <f ca="1">VLOOKUP(MONTH(Tabla1[[#This Row],[Fecha]]),Tabla2[],2,0)</f>
        <v>Ago</v>
      </c>
      <c r="Q106" s="1">
        <f ca="1">YEAR(Tabla1[[#This Row],[Fecha]])</f>
        <v>2018</v>
      </c>
    </row>
    <row r="107" spans="1:17" x14ac:dyDescent="0.2">
      <c r="A107" s="9">
        <f t="shared" ca="1" si="8"/>
        <v>42808</v>
      </c>
      <c r="B107" s="1" t="str">
        <f t="shared" ca="1" si="9"/>
        <v>AQ-643</v>
      </c>
      <c r="C107" s="1" t="s">
        <v>32</v>
      </c>
      <c r="D107" s="7">
        <f t="shared" ca="1" si="10"/>
        <v>7</v>
      </c>
      <c r="E107" s="1" t="s">
        <v>55</v>
      </c>
      <c r="F107" s="1" t="s">
        <v>62</v>
      </c>
      <c r="G107" s="1" t="str">
        <f>CONCATENATE(Tabla1[[#This Row],[Origen]],"-",Tabla1[[#This Row],[Destino]])</f>
        <v>Zapopan-Guadalupe</v>
      </c>
      <c r="H107" s="7">
        <f t="shared" ca="1" si="11"/>
        <v>2212</v>
      </c>
      <c r="I107" s="7">
        <f t="shared" ca="1" si="12"/>
        <v>146</v>
      </c>
      <c r="J107" s="7">
        <f t="shared" ca="1" si="13"/>
        <v>363</v>
      </c>
      <c r="K107" s="7">
        <f t="shared" ca="1" si="14"/>
        <v>82</v>
      </c>
      <c r="L107" s="7">
        <f ca="1">Tabla1[[#This Row],[Costo peaje]]+Tabla1[[#This Row],[Costo combustible]]+Tabla1[[#This Row],[Costos varios]]</f>
        <v>591</v>
      </c>
      <c r="M107" s="7">
        <f ca="1">Tabla1[[#This Row],[Valor flete]]-Tabla1[[#This Row],[Total costos]]</f>
        <v>1621</v>
      </c>
      <c r="N107" s="1">
        <f t="shared" ca="1" si="15"/>
        <v>4</v>
      </c>
      <c r="O107" s="1" t="s">
        <v>79</v>
      </c>
      <c r="P107" s="1" t="str">
        <f ca="1">VLOOKUP(MONTH(Tabla1[[#This Row],[Fecha]]),Tabla2[],2,0)</f>
        <v>Mar</v>
      </c>
      <c r="Q107" s="1">
        <f ca="1">YEAR(Tabla1[[#This Row],[Fecha]])</f>
        <v>2017</v>
      </c>
    </row>
    <row r="108" spans="1:17" x14ac:dyDescent="0.2">
      <c r="A108" s="9">
        <f t="shared" ca="1" si="8"/>
        <v>43081</v>
      </c>
      <c r="B108" s="1" t="str">
        <f t="shared" ca="1" si="9"/>
        <v>AQ-457</v>
      </c>
      <c r="C108" s="1" t="s">
        <v>33</v>
      </c>
      <c r="D108" s="7">
        <f t="shared" ca="1" si="10"/>
        <v>5</v>
      </c>
      <c r="E108" s="1" t="s">
        <v>56</v>
      </c>
      <c r="F108" s="1" t="s">
        <v>63</v>
      </c>
      <c r="G108" s="1" t="str">
        <f>CONCATENATE(Tabla1[[#This Row],[Origen]],"-",Tabla1[[#This Row],[Destino]])</f>
        <v>Monterrey-Acapulco de Juárez</v>
      </c>
      <c r="H108" s="7">
        <f t="shared" ca="1" si="11"/>
        <v>2194</v>
      </c>
      <c r="I108" s="7">
        <f t="shared" ca="1" si="12"/>
        <v>92</v>
      </c>
      <c r="J108" s="7">
        <f t="shared" ca="1" si="13"/>
        <v>490</v>
      </c>
      <c r="K108" s="7">
        <f t="shared" ca="1" si="14"/>
        <v>120</v>
      </c>
      <c r="L108" s="7">
        <f ca="1">Tabla1[[#This Row],[Costo peaje]]+Tabla1[[#This Row],[Costo combustible]]+Tabla1[[#This Row],[Costos varios]]</f>
        <v>702</v>
      </c>
      <c r="M108" s="7">
        <f ca="1">Tabla1[[#This Row],[Valor flete]]-Tabla1[[#This Row],[Total costos]]</f>
        <v>1492</v>
      </c>
      <c r="N108" s="1">
        <f t="shared" ca="1" si="15"/>
        <v>4</v>
      </c>
      <c r="O108" s="1" t="s">
        <v>80</v>
      </c>
      <c r="P108" s="1" t="str">
        <f ca="1">VLOOKUP(MONTH(Tabla1[[#This Row],[Fecha]]),Tabla2[],2,0)</f>
        <v>Dic</v>
      </c>
      <c r="Q108" s="1">
        <f ca="1">YEAR(Tabla1[[#This Row],[Fecha]])</f>
        <v>2017</v>
      </c>
    </row>
    <row r="109" spans="1:17" x14ac:dyDescent="0.2">
      <c r="A109" s="9">
        <f t="shared" ca="1" si="8"/>
        <v>42956</v>
      </c>
      <c r="B109" s="1" t="str">
        <f t="shared" ca="1" si="9"/>
        <v>AQ-752</v>
      </c>
      <c r="C109" s="1" t="s">
        <v>86</v>
      </c>
      <c r="D109" s="7">
        <f t="shared" ca="1" si="10"/>
        <v>14</v>
      </c>
      <c r="E109" s="1" t="s">
        <v>57</v>
      </c>
      <c r="F109" s="1" t="s">
        <v>64</v>
      </c>
      <c r="G109" s="1" t="str">
        <f>CONCATENATE(Tabla1[[#This Row],[Origen]],"-",Tabla1[[#This Row],[Destino]])</f>
        <v>Nezahualcóyotl-Tlalnepantla de Baz</v>
      </c>
      <c r="H109" s="7">
        <f t="shared" ca="1" si="11"/>
        <v>1587</v>
      </c>
      <c r="I109" s="7">
        <f t="shared" ca="1" si="12"/>
        <v>99</v>
      </c>
      <c r="J109" s="7">
        <f t="shared" ca="1" si="13"/>
        <v>347</v>
      </c>
      <c r="K109" s="7">
        <f t="shared" ca="1" si="14"/>
        <v>54</v>
      </c>
      <c r="L109" s="7">
        <f ca="1">Tabla1[[#This Row],[Costo peaje]]+Tabla1[[#This Row],[Costo combustible]]+Tabla1[[#This Row],[Costos varios]]</f>
        <v>500</v>
      </c>
      <c r="M109" s="7">
        <f ca="1">Tabla1[[#This Row],[Valor flete]]-Tabla1[[#This Row],[Total costos]]</f>
        <v>1087</v>
      </c>
      <c r="N109" s="1">
        <f t="shared" ca="1" si="15"/>
        <v>4</v>
      </c>
      <c r="O109" s="1" t="s">
        <v>81</v>
      </c>
      <c r="P109" s="1" t="str">
        <f ca="1">VLOOKUP(MONTH(Tabla1[[#This Row],[Fecha]]),Tabla2[],2,0)</f>
        <v>Ago</v>
      </c>
      <c r="Q109" s="1">
        <f ca="1">YEAR(Tabla1[[#This Row],[Fecha]])</f>
        <v>2017</v>
      </c>
    </row>
    <row r="110" spans="1:17" x14ac:dyDescent="0.2">
      <c r="A110" s="9">
        <f t="shared" ca="1" si="8"/>
        <v>43312</v>
      </c>
      <c r="B110" s="1" t="str">
        <f t="shared" ca="1" si="9"/>
        <v>AQ-928</v>
      </c>
      <c r="C110" s="1" t="s">
        <v>87</v>
      </c>
      <c r="D110" s="7">
        <f t="shared" ca="1" si="10"/>
        <v>16</v>
      </c>
      <c r="E110" s="1" t="s">
        <v>58</v>
      </c>
      <c r="F110" s="1" t="s">
        <v>65</v>
      </c>
      <c r="G110" s="1" t="str">
        <f>CONCATENATE(Tabla1[[#This Row],[Origen]],"-",Tabla1[[#This Row],[Destino]])</f>
        <v>Chihuahua-Cancún</v>
      </c>
      <c r="H110" s="7">
        <f t="shared" ca="1" si="11"/>
        <v>3283</v>
      </c>
      <c r="I110" s="7">
        <f t="shared" ca="1" si="12"/>
        <v>193</v>
      </c>
      <c r="J110" s="7">
        <f t="shared" ca="1" si="13"/>
        <v>420</v>
      </c>
      <c r="K110" s="7">
        <f t="shared" ca="1" si="14"/>
        <v>175</v>
      </c>
      <c r="L110" s="7">
        <f ca="1">Tabla1[[#This Row],[Costo peaje]]+Tabla1[[#This Row],[Costo combustible]]+Tabla1[[#This Row],[Costos varios]]</f>
        <v>788</v>
      </c>
      <c r="M110" s="7">
        <f ca="1">Tabla1[[#This Row],[Valor flete]]-Tabla1[[#This Row],[Total costos]]</f>
        <v>2495</v>
      </c>
      <c r="N110" s="1">
        <f t="shared" ca="1" si="15"/>
        <v>3</v>
      </c>
      <c r="O110" s="1" t="s">
        <v>82</v>
      </c>
      <c r="P110" s="1" t="str">
        <f ca="1">VLOOKUP(MONTH(Tabla1[[#This Row],[Fecha]]),Tabla2[],2,0)</f>
        <v>Jul</v>
      </c>
      <c r="Q110" s="1">
        <f ca="1">YEAR(Tabla1[[#This Row],[Fecha]])</f>
        <v>2018</v>
      </c>
    </row>
    <row r="111" spans="1:17" x14ac:dyDescent="0.2">
      <c r="A111" s="9">
        <f t="shared" ca="1" si="8"/>
        <v>42760</v>
      </c>
      <c r="B111" s="1" t="str">
        <f t="shared" ca="1" si="9"/>
        <v>AQ-848</v>
      </c>
      <c r="C111" s="1" t="s">
        <v>88</v>
      </c>
      <c r="D111" s="7">
        <f t="shared" ca="1" si="10"/>
        <v>7</v>
      </c>
      <c r="E111" s="1" t="s">
        <v>59</v>
      </c>
      <c r="F111" s="1" t="s">
        <v>66</v>
      </c>
      <c r="G111" s="1" t="str">
        <f>CONCATENATE(Tabla1[[#This Row],[Origen]],"-",Tabla1[[#This Row],[Destino]])</f>
        <v>Naucalpan de Juárez-Santiago de Querétaro</v>
      </c>
      <c r="H111" s="7">
        <f t="shared" ca="1" si="11"/>
        <v>2273</v>
      </c>
      <c r="I111" s="7">
        <f t="shared" ca="1" si="12"/>
        <v>163</v>
      </c>
      <c r="J111" s="7">
        <f t="shared" ca="1" si="13"/>
        <v>446</v>
      </c>
      <c r="K111" s="7">
        <f t="shared" ca="1" si="14"/>
        <v>119</v>
      </c>
      <c r="L111" s="7">
        <f ca="1">Tabla1[[#This Row],[Costo peaje]]+Tabla1[[#This Row],[Costo combustible]]+Tabla1[[#This Row],[Costos varios]]</f>
        <v>728</v>
      </c>
      <c r="M111" s="7">
        <f ca="1">Tabla1[[#This Row],[Valor flete]]-Tabla1[[#This Row],[Total costos]]</f>
        <v>1545</v>
      </c>
      <c r="N111" s="1">
        <f t="shared" ca="1" si="15"/>
        <v>1</v>
      </c>
      <c r="O111" s="1" t="s">
        <v>83</v>
      </c>
      <c r="P111" s="1" t="str">
        <f ca="1">VLOOKUP(MONTH(Tabla1[[#This Row],[Fecha]]),Tabla2[],2,0)</f>
        <v>Ene</v>
      </c>
      <c r="Q111" s="1">
        <f ca="1">YEAR(Tabla1[[#This Row],[Fecha]])</f>
        <v>2017</v>
      </c>
    </row>
    <row r="112" spans="1:17" x14ac:dyDescent="0.2">
      <c r="A112" s="9">
        <f t="shared" ca="1" si="8"/>
        <v>42836</v>
      </c>
      <c r="B112" s="1" t="str">
        <f t="shared" ca="1" si="9"/>
        <v>AQ-549</v>
      </c>
      <c r="C112" s="1" t="s">
        <v>89</v>
      </c>
      <c r="D112" s="7">
        <f t="shared" ca="1" si="10"/>
        <v>28</v>
      </c>
      <c r="E112" s="1" t="s">
        <v>60</v>
      </c>
      <c r="F112" s="1" t="s">
        <v>67</v>
      </c>
      <c r="G112" s="1" t="str">
        <f>CONCATENATE(Tabla1[[#This Row],[Origen]],"-",Tabla1[[#This Row],[Destino]])</f>
        <v>Mérida-Chimalhuacán</v>
      </c>
      <c r="H112" s="7">
        <f t="shared" ca="1" si="11"/>
        <v>4767</v>
      </c>
      <c r="I112" s="7">
        <f t="shared" ca="1" si="12"/>
        <v>109</v>
      </c>
      <c r="J112" s="7">
        <f t="shared" ca="1" si="13"/>
        <v>371</v>
      </c>
      <c r="K112" s="7">
        <f t="shared" ca="1" si="14"/>
        <v>64</v>
      </c>
      <c r="L112" s="7">
        <f ca="1">Tabla1[[#This Row],[Costo peaje]]+Tabla1[[#This Row],[Costo combustible]]+Tabla1[[#This Row],[Costos varios]]</f>
        <v>544</v>
      </c>
      <c r="M112" s="7">
        <f ca="1">Tabla1[[#This Row],[Valor flete]]-Tabla1[[#This Row],[Total costos]]</f>
        <v>4223</v>
      </c>
      <c r="N112" s="1">
        <f t="shared" ca="1" si="15"/>
        <v>6</v>
      </c>
      <c r="O112" s="1" t="s">
        <v>84</v>
      </c>
      <c r="P112" s="1" t="str">
        <f ca="1">VLOOKUP(MONTH(Tabla1[[#This Row],[Fecha]]),Tabla2[],2,0)</f>
        <v>Abr</v>
      </c>
      <c r="Q112" s="1">
        <f ca="1">YEAR(Tabla1[[#This Row],[Fecha]])</f>
        <v>2017</v>
      </c>
    </row>
    <row r="113" spans="1:17" x14ac:dyDescent="0.2">
      <c r="A113" s="9">
        <f t="shared" ca="1" si="8"/>
        <v>43342</v>
      </c>
      <c r="B113" s="1" t="str">
        <f t="shared" ca="1" si="9"/>
        <v>AQ-655</v>
      </c>
      <c r="C113" s="1" t="s">
        <v>90</v>
      </c>
      <c r="D113" s="7">
        <f t="shared" ca="1" si="10"/>
        <v>3</v>
      </c>
      <c r="E113" s="1" t="s">
        <v>61</v>
      </c>
      <c r="F113" s="1" t="s">
        <v>68</v>
      </c>
      <c r="G113" s="1" t="str">
        <f>CONCATENATE(Tabla1[[#This Row],[Origen]],"-",Tabla1[[#This Row],[Destino]])</f>
        <v>San Luis Potosí-Torreón</v>
      </c>
      <c r="H113" s="7">
        <f t="shared" ca="1" si="11"/>
        <v>3070</v>
      </c>
      <c r="I113" s="7">
        <f t="shared" ca="1" si="12"/>
        <v>150</v>
      </c>
      <c r="J113" s="7">
        <f t="shared" ca="1" si="13"/>
        <v>444</v>
      </c>
      <c r="K113" s="7">
        <f t="shared" ca="1" si="14"/>
        <v>84</v>
      </c>
      <c r="L113" s="7">
        <f ca="1">Tabla1[[#This Row],[Costo peaje]]+Tabla1[[#This Row],[Costo combustible]]+Tabla1[[#This Row],[Costos varios]]</f>
        <v>678</v>
      </c>
      <c r="M113" s="7">
        <f ca="1">Tabla1[[#This Row],[Valor flete]]-Tabla1[[#This Row],[Total costos]]</f>
        <v>2392</v>
      </c>
      <c r="N113" s="1">
        <f t="shared" ca="1" si="15"/>
        <v>10</v>
      </c>
      <c r="O113" s="1" t="s">
        <v>85</v>
      </c>
      <c r="P113" s="1" t="str">
        <f ca="1">VLOOKUP(MONTH(Tabla1[[#This Row],[Fecha]]),Tabla2[],2,0)</f>
        <v>Ago</v>
      </c>
      <c r="Q113" s="1">
        <f ca="1">YEAR(Tabla1[[#This Row],[Fecha]])</f>
        <v>2018</v>
      </c>
    </row>
    <row r="114" spans="1:17" x14ac:dyDescent="0.2">
      <c r="A114" s="9">
        <f t="shared" ca="1" si="8"/>
        <v>43262</v>
      </c>
      <c r="B114" s="1" t="str">
        <f t="shared" ca="1" si="9"/>
        <v>AQ-219</v>
      </c>
      <c r="C114" s="1" t="s">
        <v>32</v>
      </c>
      <c r="D114" s="7">
        <f t="shared" ca="1" si="10"/>
        <v>2</v>
      </c>
      <c r="E114" s="1" t="s">
        <v>48</v>
      </c>
      <c r="F114" s="1" t="s">
        <v>69</v>
      </c>
      <c r="G114" s="1" t="str">
        <f>CONCATENATE(Tabla1[[#This Row],[Origen]],"-",Tabla1[[#This Row],[Destino]])</f>
        <v>Ciudad de México-Morelia</v>
      </c>
      <c r="H114" s="7">
        <f t="shared" ca="1" si="11"/>
        <v>4775</v>
      </c>
      <c r="I114" s="7">
        <f t="shared" ca="1" si="12"/>
        <v>54</v>
      </c>
      <c r="J114" s="7">
        <f t="shared" ca="1" si="13"/>
        <v>386</v>
      </c>
      <c r="K114" s="7">
        <f t="shared" ca="1" si="14"/>
        <v>107</v>
      </c>
      <c r="L114" s="7">
        <f ca="1">Tabla1[[#This Row],[Costo peaje]]+Tabla1[[#This Row],[Costo combustible]]+Tabla1[[#This Row],[Costos varios]]</f>
        <v>547</v>
      </c>
      <c r="M114" s="7">
        <f ca="1">Tabla1[[#This Row],[Valor flete]]-Tabla1[[#This Row],[Total costos]]</f>
        <v>4228</v>
      </c>
      <c r="N114" s="1">
        <f t="shared" ca="1" si="15"/>
        <v>7</v>
      </c>
      <c r="O114" s="1" t="s">
        <v>78</v>
      </c>
      <c r="P114" s="1" t="str">
        <f ca="1">VLOOKUP(MONTH(Tabla1[[#This Row],[Fecha]]),Tabla2[],2,0)</f>
        <v>Jun</v>
      </c>
      <c r="Q114" s="1">
        <f ca="1">YEAR(Tabla1[[#This Row],[Fecha]])</f>
        <v>2018</v>
      </c>
    </row>
    <row r="115" spans="1:17" x14ac:dyDescent="0.2">
      <c r="A115" s="9">
        <f t="shared" ca="1" si="8"/>
        <v>43183</v>
      </c>
      <c r="B115" s="1" t="str">
        <f t="shared" ca="1" si="9"/>
        <v>AQ-818</v>
      </c>
      <c r="C115" s="1" t="s">
        <v>33</v>
      </c>
      <c r="D115" s="7">
        <f t="shared" ca="1" si="10"/>
        <v>30</v>
      </c>
      <c r="E115" s="1" t="s">
        <v>49</v>
      </c>
      <c r="F115" s="1" t="s">
        <v>70</v>
      </c>
      <c r="G115" s="1" t="str">
        <f>CONCATENATE(Tabla1[[#This Row],[Origen]],"-",Tabla1[[#This Row],[Destino]])</f>
        <v>Ecatepec-Reynosa</v>
      </c>
      <c r="H115" s="7">
        <f t="shared" ca="1" si="11"/>
        <v>4011</v>
      </c>
      <c r="I115" s="7">
        <f t="shared" ca="1" si="12"/>
        <v>121</v>
      </c>
      <c r="J115" s="7">
        <f t="shared" ca="1" si="13"/>
        <v>467</v>
      </c>
      <c r="K115" s="7">
        <f t="shared" ca="1" si="14"/>
        <v>138</v>
      </c>
      <c r="L115" s="7">
        <f ca="1">Tabla1[[#This Row],[Costo peaje]]+Tabla1[[#This Row],[Costo combustible]]+Tabla1[[#This Row],[Costos varios]]</f>
        <v>726</v>
      </c>
      <c r="M115" s="7">
        <f ca="1">Tabla1[[#This Row],[Valor flete]]-Tabla1[[#This Row],[Total costos]]</f>
        <v>3285</v>
      </c>
      <c r="N115" s="1">
        <f t="shared" ca="1" si="15"/>
        <v>4</v>
      </c>
      <c r="O115" s="1" t="s">
        <v>79</v>
      </c>
      <c r="P115" s="1" t="str">
        <f ca="1">VLOOKUP(MONTH(Tabla1[[#This Row],[Fecha]]),Tabla2[],2,0)</f>
        <v>Mar</v>
      </c>
      <c r="Q115" s="1">
        <f ca="1">YEAR(Tabla1[[#This Row],[Fecha]])</f>
        <v>2018</v>
      </c>
    </row>
    <row r="116" spans="1:17" x14ac:dyDescent="0.2">
      <c r="A116" s="9">
        <f t="shared" ca="1" si="8"/>
        <v>43451</v>
      </c>
      <c r="B116" s="1" t="str">
        <f t="shared" ca="1" si="9"/>
        <v>AQ-875</v>
      </c>
      <c r="C116" s="1" t="s">
        <v>86</v>
      </c>
      <c r="D116" s="7">
        <f t="shared" ca="1" si="10"/>
        <v>15</v>
      </c>
      <c r="E116" s="1" t="s">
        <v>50</v>
      </c>
      <c r="F116" s="1" t="s">
        <v>71</v>
      </c>
      <c r="G116" s="1" t="str">
        <f>CONCATENATE(Tabla1[[#This Row],[Origen]],"-",Tabla1[[#This Row],[Destino]])</f>
        <v>Guadalajara-Tlaquepaque</v>
      </c>
      <c r="H116" s="7">
        <f t="shared" ca="1" si="11"/>
        <v>1177</v>
      </c>
      <c r="I116" s="7">
        <f t="shared" ca="1" si="12"/>
        <v>110</v>
      </c>
      <c r="J116" s="7">
        <f t="shared" ca="1" si="13"/>
        <v>479</v>
      </c>
      <c r="K116" s="7">
        <f t="shared" ca="1" si="14"/>
        <v>101</v>
      </c>
      <c r="L116" s="7">
        <f ca="1">Tabla1[[#This Row],[Costo peaje]]+Tabla1[[#This Row],[Costo combustible]]+Tabla1[[#This Row],[Costos varios]]</f>
        <v>690</v>
      </c>
      <c r="M116" s="7">
        <f ca="1">Tabla1[[#This Row],[Valor flete]]-Tabla1[[#This Row],[Total costos]]</f>
        <v>487</v>
      </c>
      <c r="N116" s="1">
        <f t="shared" ca="1" si="15"/>
        <v>2</v>
      </c>
      <c r="O116" s="1" t="s">
        <v>80</v>
      </c>
      <c r="P116" s="1" t="str">
        <f ca="1">VLOOKUP(MONTH(Tabla1[[#This Row],[Fecha]]),Tabla2[],2,0)</f>
        <v>Dic</v>
      </c>
      <c r="Q116" s="1">
        <f ca="1">YEAR(Tabla1[[#This Row],[Fecha]])</f>
        <v>2018</v>
      </c>
    </row>
    <row r="117" spans="1:17" x14ac:dyDescent="0.2">
      <c r="A117" s="9">
        <f t="shared" ca="1" si="8"/>
        <v>43183</v>
      </c>
      <c r="B117" s="1" t="str">
        <f t="shared" ca="1" si="9"/>
        <v>AQ-694</v>
      </c>
      <c r="C117" s="1" t="s">
        <v>87</v>
      </c>
      <c r="D117" s="7">
        <f t="shared" ca="1" si="10"/>
        <v>27</v>
      </c>
      <c r="E117" s="1" t="s">
        <v>51</v>
      </c>
      <c r="F117" s="1" t="s">
        <v>72</v>
      </c>
      <c r="G117" s="1" t="str">
        <f>CONCATENATE(Tabla1[[#This Row],[Origen]],"-",Tabla1[[#This Row],[Destino]])</f>
        <v>Puebla de Zaragoza-Tuxtla Gutiérrez</v>
      </c>
      <c r="H117" s="7">
        <f t="shared" ca="1" si="11"/>
        <v>2897</v>
      </c>
      <c r="I117" s="7">
        <f t="shared" ca="1" si="12"/>
        <v>105</v>
      </c>
      <c r="J117" s="7">
        <f t="shared" ca="1" si="13"/>
        <v>466</v>
      </c>
      <c r="K117" s="7">
        <f t="shared" ca="1" si="14"/>
        <v>53</v>
      </c>
      <c r="L117" s="7">
        <f ca="1">Tabla1[[#This Row],[Costo peaje]]+Tabla1[[#This Row],[Costo combustible]]+Tabla1[[#This Row],[Costos varios]]</f>
        <v>624</v>
      </c>
      <c r="M117" s="7">
        <f ca="1">Tabla1[[#This Row],[Valor flete]]-Tabla1[[#This Row],[Total costos]]</f>
        <v>2273</v>
      </c>
      <c r="N117" s="1">
        <f t="shared" ca="1" si="15"/>
        <v>3</v>
      </c>
      <c r="O117" s="1" t="s">
        <v>81</v>
      </c>
      <c r="P117" s="1" t="str">
        <f ca="1">VLOOKUP(MONTH(Tabla1[[#This Row],[Fecha]]),Tabla2[],2,0)</f>
        <v>Mar</v>
      </c>
      <c r="Q117" s="1">
        <f ca="1">YEAR(Tabla1[[#This Row],[Fecha]])</f>
        <v>2018</v>
      </c>
    </row>
    <row r="118" spans="1:17" x14ac:dyDescent="0.2">
      <c r="A118" s="9">
        <f t="shared" ca="1" si="8"/>
        <v>43402</v>
      </c>
      <c r="B118" s="1" t="str">
        <f t="shared" ca="1" si="9"/>
        <v>AQ-823</v>
      </c>
      <c r="C118" s="1" t="s">
        <v>88</v>
      </c>
      <c r="D118" s="7">
        <f t="shared" ca="1" si="10"/>
        <v>6</v>
      </c>
      <c r="E118" s="1" t="s">
        <v>52</v>
      </c>
      <c r="F118" s="1" t="s">
        <v>73</v>
      </c>
      <c r="G118" s="1" t="str">
        <f>CONCATENATE(Tabla1[[#This Row],[Origen]],"-",Tabla1[[#This Row],[Destino]])</f>
        <v>Ciudad Juárez-Victoria de Durango</v>
      </c>
      <c r="H118" s="7">
        <f t="shared" ca="1" si="11"/>
        <v>3381</v>
      </c>
      <c r="I118" s="7">
        <f t="shared" ca="1" si="12"/>
        <v>82</v>
      </c>
      <c r="J118" s="7">
        <f t="shared" ca="1" si="13"/>
        <v>340</v>
      </c>
      <c r="K118" s="7">
        <f t="shared" ca="1" si="14"/>
        <v>120</v>
      </c>
      <c r="L118" s="7">
        <f ca="1">Tabla1[[#This Row],[Costo peaje]]+Tabla1[[#This Row],[Costo combustible]]+Tabla1[[#This Row],[Costos varios]]</f>
        <v>542</v>
      </c>
      <c r="M118" s="7">
        <f ca="1">Tabla1[[#This Row],[Valor flete]]-Tabla1[[#This Row],[Total costos]]</f>
        <v>2839</v>
      </c>
      <c r="N118" s="1">
        <f t="shared" ca="1" si="15"/>
        <v>5</v>
      </c>
      <c r="O118" s="1" t="s">
        <v>82</v>
      </c>
      <c r="P118" s="1" t="str">
        <f ca="1">VLOOKUP(MONTH(Tabla1[[#This Row],[Fecha]]),Tabla2[],2,0)</f>
        <v>Oct</v>
      </c>
      <c r="Q118" s="1">
        <f ca="1">YEAR(Tabla1[[#This Row],[Fecha]])</f>
        <v>2018</v>
      </c>
    </row>
    <row r="119" spans="1:17" x14ac:dyDescent="0.2">
      <c r="A119" s="9">
        <f t="shared" ca="1" si="8"/>
        <v>43120</v>
      </c>
      <c r="B119" s="1" t="str">
        <f t="shared" ca="1" si="9"/>
        <v>AQ-978</v>
      </c>
      <c r="C119" s="1" t="s">
        <v>89</v>
      </c>
      <c r="D119" s="7">
        <f t="shared" ca="1" si="10"/>
        <v>22</v>
      </c>
      <c r="E119" s="1" t="s">
        <v>53</v>
      </c>
      <c r="F119" s="1" t="s">
        <v>74</v>
      </c>
      <c r="G119" s="1" t="str">
        <f>CONCATENATE(Tabla1[[#This Row],[Origen]],"-",Tabla1[[#This Row],[Destino]])</f>
        <v>Tijuana-Toluca de Lerdo</v>
      </c>
      <c r="H119" s="7">
        <f t="shared" ca="1" si="11"/>
        <v>1280</v>
      </c>
      <c r="I119" s="7">
        <f t="shared" ca="1" si="12"/>
        <v>138</v>
      </c>
      <c r="J119" s="7">
        <f t="shared" ca="1" si="13"/>
        <v>372</v>
      </c>
      <c r="K119" s="7">
        <f t="shared" ca="1" si="14"/>
        <v>107</v>
      </c>
      <c r="L119" s="7">
        <f ca="1">Tabla1[[#This Row],[Costo peaje]]+Tabla1[[#This Row],[Costo combustible]]+Tabla1[[#This Row],[Costos varios]]</f>
        <v>617</v>
      </c>
      <c r="M119" s="7">
        <f ca="1">Tabla1[[#This Row],[Valor flete]]-Tabla1[[#This Row],[Total costos]]</f>
        <v>663</v>
      </c>
      <c r="N119" s="1">
        <f t="shared" ca="1" si="15"/>
        <v>9</v>
      </c>
      <c r="O119" s="1" t="s">
        <v>83</v>
      </c>
      <c r="P119" s="1" t="str">
        <f ca="1">VLOOKUP(MONTH(Tabla1[[#This Row],[Fecha]]),Tabla2[],2,0)</f>
        <v>Ene</v>
      </c>
      <c r="Q119" s="1">
        <f ca="1">YEAR(Tabla1[[#This Row],[Fecha]])</f>
        <v>2018</v>
      </c>
    </row>
    <row r="120" spans="1:17" x14ac:dyDescent="0.2">
      <c r="A120" s="9">
        <f t="shared" ca="1" si="8"/>
        <v>43391</v>
      </c>
      <c r="B120" s="1" t="str">
        <f t="shared" ca="1" si="9"/>
        <v>AQ-116</v>
      </c>
      <c r="C120" s="1" t="s">
        <v>90</v>
      </c>
      <c r="D120" s="7">
        <f t="shared" ca="1" si="10"/>
        <v>29</v>
      </c>
      <c r="E120" s="1" t="s">
        <v>54</v>
      </c>
      <c r="F120" s="1" t="s">
        <v>75</v>
      </c>
      <c r="G120" s="1" t="str">
        <f>CONCATENATE(Tabla1[[#This Row],[Origen]],"-",Tabla1[[#This Row],[Destino]])</f>
        <v>León-Ciudad López Mateos</v>
      </c>
      <c r="H120" s="7">
        <f t="shared" ca="1" si="11"/>
        <v>4808</v>
      </c>
      <c r="I120" s="7">
        <f t="shared" ca="1" si="12"/>
        <v>176</v>
      </c>
      <c r="J120" s="7">
        <f t="shared" ca="1" si="13"/>
        <v>322</v>
      </c>
      <c r="K120" s="7">
        <f t="shared" ca="1" si="14"/>
        <v>182</v>
      </c>
      <c r="L120" s="7">
        <f ca="1">Tabla1[[#This Row],[Costo peaje]]+Tabla1[[#This Row],[Costo combustible]]+Tabla1[[#This Row],[Costos varios]]</f>
        <v>680</v>
      </c>
      <c r="M120" s="7">
        <f ca="1">Tabla1[[#This Row],[Valor flete]]-Tabla1[[#This Row],[Total costos]]</f>
        <v>4128</v>
      </c>
      <c r="N120" s="1">
        <f t="shared" ca="1" si="15"/>
        <v>10</v>
      </c>
      <c r="O120" s="1" t="s">
        <v>84</v>
      </c>
      <c r="P120" s="1" t="str">
        <f ca="1">VLOOKUP(MONTH(Tabla1[[#This Row],[Fecha]]),Tabla2[],2,0)</f>
        <v>Oct</v>
      </c>
      <c r="Q120" s="1">
        <f ca="1">YEAR(Tabla1[[#This Row],[Fecha]])</f>
        <v>2018</v>
      </c>
    </row>
    <row r="121" spans="1:17" x14ac:dyDescent="0.2">
      <c r="A121" s="9">
        <f t="shared" ca="1" si="8"/>
        <v>43451</v>
      </c>
      <c r="B121" s="1" t="str">
        <f t="shared" ca="1" si="9"/>
        <v>AQ-994</v>
      </c>
      <c r="C121" s="1" t="s">
        <v>32</v>
      </c>
      <c r="D121" s="7">
        <f t="shared" ca="1" si="10"/>
        <v>15</v>
      </c>
      <c r="E121" s="1" t="s">
        <v>55</v>
      </c>
      <c r="F121" s="1" t="s">
        <v>76</v>
      </c>
      <c r="G121" s="1" t="str">
        <f>CONCATENATE(Tabla1[[#This Row],[Origen]],"-",Tabla1[[#This Row],[Destino]])</f>
        <v>Zapopan-Cuautitlán Izcalli</v>
      </c>
      <c r="H121" s="7">
        <f t="shared" ca="1" si="11"/>
        <v>1521</v>
      </c>
      <c r="I121" s="7">
        <f t="shared" ca="1" si="12"/>
        <v>182</v>
      </c>
      <c r="J121" s="7">
        <f t="shared" ca="1" si="13"/>
        <v>343</v>
      </c>
      <c r="K121" s="7">
        <f t="shared" ca="1" si="14"/>
        <v>118</v>
      </c>
      <c r="L121" s="7">
        <f ca="1">Tabla1[[#This Row],[Costo peaje]]+Tabla1[[#This Row],[Costo combustible]]+Tabla1[[#This Row],[Costos varios]]</f>
        <v>643</v>
      </c>
      <c r="M121" s="7">
        <f ca="1">Tabla1[[#This Row],[Valor flete]]-Tabla1[[#This Row],[Total costos]]</f>
        <v>878</v>
      </c>
      <c r="N121" s="1">
        <f t="shared" ca="1" si="15"/>
        <v>2</v>
      </c>
      <c r="O121" s="1" t="s">
        <v>85</v>
      </c>
      <c r="P121" s="1" t="str">
        <f ca="1">VLOOKUP(MONTH(Tabla1[[#This Row],[Fecha]]),Tabla2[],2,0)</f>
        <v>Dic</v>
      </c>
      <c r="Q121" s="1">
        <f ca="1">YEAR(Tabla1[[#This Row],[Fecha]])</f>
        <v>2018</v>
      </c>
    </row>
    <row r="122" spans="1:17" x14ac:dyDescent="0.2">
      <c r="A122" s="9">
        <f t="shared" ca="1" si="8"/>
        <v>43024</v>
      </c>
      <c r="B122" s="1" t="str">
        <f t="shared" ca="1" si="9"/>
        <v>AQ-729</v>
      </c>
      <c r="C122" s="1" t="s">
        <v>33</v>
      </c>
      <c r="D122" s="7">
        <f t="shared" ca="1" si="10"/>
        <v>30</v>
      </c>
      <c r="E122" s="1" t="s">
        <v>56</v>
      </c>
      <c r="F122" s="1" t="s">
        <v>62</v>
      </c>
      <c r="G122" s="1" t="str">
        <f>CONCATENATE(Tabla1[[#This Row],[Origen]],"-",Tabla1[[#This Row],[Destino]])</f>
        <v>Monterrey-Guadalupe</v>
      </c>
      <c r="H122" s="7">
        <f t="shared" ca="1" si="11"/>
        <v>4201</v>
      </c>
      <c r="I122" s="7">
        <f t="shared" ca="1" si="12"/>
        <v>57</v>
      </c>
      <c r="J122" s="7">
        <f t="shared" ca="1" si="13"/>
        <v>480</v>
      </c>
      <c r="K122" s="7">
        <f t="shared" ca="1" si="14"/>
        <v>146</v>
      </c>
      <c r="L122" s="7">
        <f ca="1">Tabla1[[#This Row],[Costo peaje]]+Tabla1[[#This Row],[Costo combustible]]+Tabla1[[#This Row],[Costos varios]]</f>
        <v>683</v>
      </c>
      <c r="M122" s="7">
        <f ca="1">Tabla1[[#This Row],[Valor flete]]-Tabla1[[#This Row],[Total costos]]</f>
        <v>3518</v>
      </c>
      <c r="N122" s="1">
        <f t="shared" ca="1" si="15"/>
        <v>5</v>
      </c>
      <c r="O122" s="1" t="s">
        <v>78</v>
      </c>
      <c r="P122" s="1" t="str">
        <f ca="1">VLOOKUP(MONTH(Tabla1[[#This Row],[Fecha]]),Tabla2[],2,0)</f>
        <v>Oct</v>
      </c>
      <c r="Q122" s="1">
        <f ca="1">YEAR(Tabla1[[#This Row],[Fecha]])</f>
        <v>2017</v>
      </c>
    </row>
    <row r="123" spans="1:17" x14ac:dyDescent="0.2">
      <c r="A123" s="9">
        <f t="shared" ca="1" si="8"/>
        <v>43072</v>
      </c>
      <c r="B123" s="1" t="str">
        <f t="shared" ca="1" si="9"/>
        <v>AQ-975</v>
      </c>
      <c r="C123" s="1" t="s">
        <v>86</v>
      </c>
      <c r="D123" s="7">
        <f t="shared" ca="1" si="10"/>
        <v>5</v>
      </c>
      <c r="E123" s="1" t="s">
        <v>57</v>
      </c>
      <c r="F123" s="1" t="s">
        <v>63</v>
      </c>
      <c r="G123" s="1" t="str">
        <f>CONCATENATE(Tabla1[[#This Row],[Origen]],"-",Tabla1[[#This Row],[Destino]])</f>
        <v>Nezahualcóyotl-Acapulco de Juárez</v>
      </c>
      <c r="H123" s="7">
        <f t="shared" ca="1" si="11"/>
        <v>1912</v>
      </c>
      <c r="I123" s="7">
        <f t="shared" ca="1" si="12"/>
        <v>198</v>
      </c>
      <c r="J123" s="7">
        <f t="shared" ca="1" si="13"/>
        <v>499</v>
      </c>
      <c r="K123" s="7">
        <f t="shared" ca="1" si="14"/>
        <v>54</v>
      </c>
      <c r="L123" s="7">
        <f ca="1">Tabla1[[#This Row],[Costo peaje]]+Tabla1[[#This Row],[Costo combustible]]+Tabla1[[#This Row],[Costos varios]]</f>
        <v>751</v>
      </c>
      <c r="M123" s="7">
        <f ca="1">Tabla1[[#This Row],[Valor flete]]-Tabla1[[#This Row],[Total costos]]</f>
        <v>1161</v>
      </c>
      <c r="N123" s="1">
        <f t="shared" ca="1" si="15"/>
        <v>10</v>
      </c>
      <c r="O123" s="1" t="s">
        <v>79</v>
      </c>
      <c r="P123" s="1" t="str">
        <f ca="1">VLOOKUP(MONTH(Tabla1[[#This Row],[Fecha]]),Tabla2[],2,0)</f>
        <v>Dic</v>
      </c>
      <c r="Q123" s="1">
        <f ca="1">YEAR(Tabla1[[#This Row],[Fecha]])</f>
        <v>2017</v>
      </c>
    </row>
    <row r="124" spans="1:17" x14ac:dyDescent="0.2">
      <c r="A124" s="9">
        <f t="shared" ca="1" si="8"/>
        <v>43215</v>
      </c>
      <c r="B124" s="1" t="str">
        <f t="shared" ca="1" si="9"/>
        <v>AQ-124</v>
      </c>
      <c r="C124" s="1" t="s">
        <v>87</v>
      </c>
      <c r="D124" s="7">
        <f t="shared" ca="1" si="10"/>
        <v>2</v>
      </c>
      <c r="E124" s="1" t="s">
        <v>58</v>
      </c>
      <c r="F124" s="1" t="s">
        <v>64</v>
      </c>
      <c r="G124" s="1" t="str">
        <f>CONCATENATE(Tabla1[[#This Row],[Origen]],"-",Tabla1[[#This Row],[Destino]])</f>
        <v>Chihuahua-Tlalnepantla de Baz</v>
      </c>
      <c r="H124" s="7">
        <f t="shared" ca="1" si="11"/>
        <v>2251</v>
      </c>
      <c r="I124" s="7">
        <f t="shared" ca="1" si="12"/>
        <v>186</v>
      </c>
      <c r="J124" s="7">
        <f t="shared" ca="1" si="13"/>
        <v>307</v>
      </c>
      <c r="K124" s="7">
        <f t="shared" ca="1" si="14"/>
        <v>106</v>
      </c>
      <c r="L124" s="7">
        <f ca="1">Tabla1[[#This Row],[Costo peaje]]+Tabla1[[#This Row],[Costo combustible]]+Tabla1[[#This Row],[Costos varios]]</f>
        <v>599</v>
      </c>
      <c r="M124" s="7">
        <f ca="1">Tabla1[[#This Row],[Valor flete]]-Tabla1[[#This Row],[Total costos]]</f>
        <v>1652</v>
      </c>
      <c r="N124" s="1">
        <f t="shared" ca="1" si="15"/>
        <v>3</v>
      </c>
      <c r="O124" s="1" t="s">
        <v>80</v>
      </c>
      <c r="P124" s="1" t="str">
        <f ca="1">VLOOKUP(MONTH(Tabla1[[#This Row],[Fecha]]),Tabla2[],2,0)</f>
        <v>Abr</v>
      </c>
      <c r="Q124" s="1">
        <f ca="1">YEAR(Tabla1[[#This Row],[Fecha]])</f>
        <v>2018</v>
      </c>
    </row>
    <row r="125" spans="1:17" x14ac:dyDescent="0.2">
      <c r="A125" s="9">
        <f t="shared" ca="1" si="8"/>
        <v>43262</v>
      </c>
      <c r="B125" s="1" t="str">
        <f t="shared" ca="1" si="9"/>
        <v>AQ-704</v>
      </c>
      <c r="C125" s="1" t="s">
        <v>88</v>
      </c>
      <c r="D125" s="7">
        <f t="shared" ca="1" si="10"/>
        <v>5</v>
      </c>
      <c r="E125" s="1" t="s">
        <v>59</v>
      </c>
      <c r="F125" s="1" t="s">
        <v>65</v>
      </c>
      <c r="G125" s="1" t="str">
        <f>CONCATENATE(Tabla1[[#This Row],[Origen]],"-",Tabla1[[#This Row],[Destino]])</f>
        <v>Naucalpan de Juárez-Cancún</v>
      </c>
      <c r="H125" s="7">
        <f t="shared" ca="1" si="11"/>
        <v>1041</v>
      </c>
      <c r="I125" s="7">
        <f t="shared" ca="1" si="12"/>
        <v>110</v>
      </c>
      <c r="J125" s="7">
        <f t="shared" ca="1" si="13"/>
        <v>308</v>
      </c>
      <c r="K125" s="7">
        <f t="shared" ca="1" si="14"/>
        <v>60</v>
      </c>
      <c r="L125" s="7">
        <f ca="1">Tabla1[[#This Row],[Costo peaje]]+Tabla1[[#This Row],[Costo combustible]]+Tabla1[[#This Row],[Costos varios]]</f>
        <v>478</v>
      </c>
      <c r="M125" s="7">
        <f ca="1">Tabla1[[#This Row],[Valor flete]]-Tabla1[[#This Row],[Total costos]]</f>
        <v>563</v>
      </c>
      <c r="N125" s="1">
        <f t="shared" ca="1" si="15"/>
        <v>1</v>
      </c>
      <c r="O125" s="1" t="s">
        <v>81</v>
      </c>
      <c r="P125" s="1" t="str">
        <f ca="1">VLOOKUP(MONTH(Tabla1[[#This Row],[Fecha]]),Tabla2[],2,0)</f>
        <v>Jun</v>
      </c>
      <c r="Q125" s="1">
        <f ca="1">YEAR(Tabla1[[#This Row],[Fecha]])</f>
        <v>2018</v>
      </c>
    </row>
    <row r="126" spans="1:17" x14ac:dyDescent="0.2">
      <c r="A126" s="9">
        <f t="shared" ca="1" si="8"/>
        <v>42959</v>
      </c>
      <c r="B126" s="1" t="str">
        <f t="shared" ca="1" si="9"/>
        <v>AQ-943</v>
      </c>
      <c r="C126" s="1" t="s">
        <v>89</v>
      </c>
      <c r="D126" s="7">
        <f t="shared" ca="1" si="10"/>
        <v>18</v>
      </c>
      <c r="E126" s="1" t="s">
        <v>60</v>
      </c>
      <c r="F126" s="1" t="s">
        <v>66</v>
      </c>
      <c r="G126" s="1" t="str">
        <f>CONCATENATE(Tabla1[[#This Row],[Origen]],"-",Tabla1[[#This Row],[Destino]])</f>
        <v>Mérida-Santiago de Querétaro</v>
      </c>
      <c r="H126" s="7">
        <f t="shared" ca="1" si="11"/>
        <v>1733</v>
      </c>
      <c r="I126" s="7">
        <f t="shared" ca="1" si="12"/>
        <v>131</v>
      </c>
      <c r="J126" s="7">
        <f t="shared" ca="1" si="13"/>
        <v>417</v>
      </c>
      <c r="K126" s="7">
        <f t="shared" ca="1" si="14"/>
        <v>190</v>
      </c>
      <c r="L126" s="7">
        <f ca="1">Tabla1[[#This Row],[Costo peaje]]+Tabla1[[#This Row],[Costo combustible]]+Tabla1[[#This Row],[Costos varios]]</f>
        <v>738</v>
      </c>
      <c r="M126" s="7">
        <f ca="1">Tabla1[[#This Row],[Valor flete]]-Tabla1[[#This Row],[Total costos]]</f>
        <v>995</v>
      </c>
      <c r="N126" s="1">
        <f t="shared" ca="1" si="15"/>
        <v>4</v>
      </c>
      <c r="O126" s="1" t="s">
        <v>82</v>
      </c>
      <c r="P126" s="1" t="str">
        <f ca="1">VLOOKUP(MONTH(Tabla1[[#This Row],[Fecha]]),Tabla2[],2,0)</f>
        <v>Ago</v>
      </c>
      <c r="Q126" s="1">
        <f ca="1">YEAR(Tabla1[[#This Row],[Fecha]])</f>
        <v>2017</v>
      </c>
    </row>
    <row r="127" spans="1:17" x14ac:dyDescent="0.2">
      <c r="A127" s="9">
        <f t="shared" ca="1" si="8"/>
        <v>43207</v>
      </c>
      <c r="B127" s="1" t="str">
        <f t="shared" ca="1" si="9"/>
        <v>AQ-816</v>
      </c>
      <c r="C127" s="1" t="s">
        <v>90</v>
      </c>
      <c r="D127" s="7">
        <f t="shared" ca="1" si="10"/>
        <v>17</v>
      </c>
      <c r="E127" s="1" t="s">
        <v>61</v>
      </c>
      <c r="F127" s="1" t="s">
        <v>67</v>
      </c>
      <c r="G127" s="1" t="str">
        <f>CONCATENATE(Tabla1[[#This Row],[Origen]],"-",Tabla1[[#This Row],[Destino]])</f>
        <v>San Luis Potosí-Chimalhuacán</v>
      </c>
      <c r="H127" s="7">
        <f t="shared" ca="1" si="11"/>
        <v>3432</v>
      </c>
      <c r="I127" s="7">
        <f t="shared" ca="1" si="12"/>
        <v>178</v>
      </c>
      <c r="J127" s="7">
        <f t="shared" ca="1" si="13"/>
        <v>329</v>
      </c>
      <c r="K127" s="7">
        <f t="shared" ca="1" si="14"/>
        <v>60</v>
      </c>
      <c r="L127" s="7">
        <f ca="1">Tabla1[[#This Row],[Costo peaje]]+Tabla1[[#This Row],[Costo combustible]]+Tabla1[[#This Row],[Costos varios]]</f>
        <v>567</v>
      </c>
      <c r="M127" s="7">
        <f ca="1">Tabla1[[#This Row],[Valor flete]]-Tabla1[[#This Row],[Total costos]]</f>
        <v>2865</v>
      </c>
      <c r="N127" s="1">
        <f t="shared" ca="1" si="15"/>
        <v>7</v>
      </c>
      <c r="O127" s="1" t="s">
        <v>83</v>
      </c>
      <c r="P127" s="1" t="str">
        <f ca="1">VLOOKUP(MONTH(Tabla1[[#This Row],[Fecha]]),Tabla2[],2,0)</f>
        <v>Abr</v>
      </c>
      <c r="Q127" s="1">
        <f ca="1">YEAR(Tabla1[[#This Row],[Fecha]])</f>
        <v>2018</v>
      </c>
    </row>
    <row r="128" spans="1:17" x14ac:dyDescent="0.2">
      <c r="A128" s="9">
        <f t="shared" ca="1" si="8"/>
        <v>42865</v>
      </c>
      <c r="B128" s="1" t="str">
        <f t="shared" ca="1" si="9"/>
        <v>AQ-402</v>
      </c>
      <c r="C128" s="1" t="s">
        <v>32</v>
      </c>
      <c r="D128" s="7">
        <f t="shared" ca="1" si="10"/>
        <v>3</v>
      </c>
      <c r="E128" s="1" t="s">
        <v>48</v>
      </c>
      <c r="F128" s="1" t="s">
        <v>68</v>
      </c>
      <c r="G128" s="1" t="str">
        <f>CONCATENATE(Tabla1[[#This Row],[Origen]],"-",Tabla1[[#This Row],[Destino]])</f>
        <v>Ciudad de México-Torreón</v>
      </c>
      <c r="H128" s="7">
        <f t="shared" ca="1" si="11"/>
        <v>4440</v>
      </c>
      <c r="I128" s="7">
        <f t="shared" ca="1" si="12"/>
        <v>199</v>
      </c>
      <c r="J128" s="7">
        <f t="shared" ca="1" si="13"/>
        <v>350</v>
      </c>
      <c r="K128" s="7">
        <f t="shared" ca="1" si="14"/>
        <v>51</v>
      </c>
      <c r="L128" s="7">
        <f ca="1">Tabla1[[#This Row],[Costo peaje]]+Tabla1[[#This Row],[Costo combustible]]+Tabla1[[#This Row],[Costos varios]]</f>
        <v>600</v>
      </c>
      <c r="M128" s="7">
        <f ca="1">Tabla1[[#This Row],[Valor flete]]-Tabla1[[#This Row],[Total costos]]</f>
        <v>3840</v>
      </c>
      <c r="N128" s="1">
        <f t="shared" ca="1" si="15"/>
        <v>7</v>
      </c>
      <c r="O128" s="1" t="s">
        <v>84</v>
      </c>
      <c r="P128" s="1" t="str">
        <f ca="1">VLOOKUP(MONTH(Tabla1[[#This Row],[Fecha]]),Tabla2[],2,0)</f>
        <v>May</v>
      </c>
      <c r="Q128" s="1">
        <f ca="1">YEAR(Tabla1[[#This Row],[Fecha]])</f>
        <v>2017</v>
      </c>
    </row>
    <row r="129" spans="1:17" x14ac:dyDescent="0.2">
      <c r="A129" s="9">
        <f t="shared" ca="1" si="8"/>
        <v>43392</v>
      </c>
      <c r="B129" s="1" t="str">
        <f t="shared" ca="1" si="9"/>
        <v>AQ-630</v>
      </c>
      <c r="C129" s="1" t="s">
        <v>33</v>
      </c>
      <c r="D129" s="7">
        <f t="shared" ca="1" si="10"/>
        <v>12</v>
      </c>
      <c r="E129" s="1" t="s">
        <v>49</v>
      </c>
      <c r="F129" s="1" t="s">
        <v>69</v>
      </c>
      <c r="G129" s="1" t="str">
        <f>CONCATENATE(Tabla1[[#This Row],[Origen]],"-",Tabla1[[#This Row],[Destino]])</f>
        <v>Ecatepec-Morelia</v>
      </c>
      <c r="H129" s="7">
        <f t="shared" ca="1" si="11"/>
        <v>2901</v>
      </c>
      <c r="I129" s="7">
        <f t="shared" ca="1" si="12"/>
        <v>107</v>
      </c>
      <c r="J129" s="7">
        <f t="shared" ca="1" si="13"/>
        <v>496</v>
      </c>
      <c r="K129" s="7">
        <f t="shared" ca="1" si="14"/>
        <v>94</v>
      </c>
      <c r="L129" s="7">
        <f ca="1">Tabla1[[#This Row],[Costo peaje]]+Tabla1[[#This Row],[Costo combustible]]+Tabla1[[#This Row],[Costos varios]]</f>
        <v>697</v>
      </c>
      <c r="M129" s="7">
        <f ca="1">Tabla1[[#This Row],[Valor flete]]-Tabla1[[#This Row],[Total costos]]</f>
        <v>2204</v>
      </c>
      <c r="N129" s="1">
        <f t="shared" ca="1" si="15"/>
        <v>5</v>
      </c>
      <c r="O129" s="1" t="s">
        <v>85</v>
      </c>
      <c r="P129" s="1" t="str">
        <f ca="1">VLOOKUP(MONTH(Tabla1[[#This Row],[Fecha]]),Tabla2[],2,0)</f>
        <v>Oct</v>
      </c>
      <c r="Q129" s="1">
        <f ca="1">YEAR(Tabla1[[#This Row],[Fecha]])</f>
        <v>2018</v>
      </c>
    </row>
    <row r="130" spans="1:17" x14ac:dyDescent="0.2">
      <c r="A130" s="9">
        <f t="shared" ref="A130:A193" ca="1" si="16">RANDBETWEEN(42736,43530)</f>
        <v>43326</v>
      </c>
      <c r="B130" s="1" t="str">
        <f t="shared" ref="B130:B193" ca="1" si="17">CONCATENATE("AQ","-",RANDBETWEEN(100,999))</f>
        <v>AQ-875</v>
      </c>
      <c r="C130" s="1" t="s">
        <v>86</v>
      </c>
      <c r="D130" s="7">
        <f t="shared" ref="D130:D193" ca="1" si="18">RANDBETWEEN(1,30)</f>
        <v>22</v>
      </c>
      <c r="E130" s="1" t="s">
        <v>50</v>
      </c>
      <c r="F130" s="1" t="s">
        <v>70</v>
      </c>
      <c r="G130" s="1" t="str">
        <f>CONCATENATE(Tabla1[[#This Row],[Origen]],"-",Tabla1[[#This Row],[Destino]])</f>
        <v>Guadalajara-Reynosa</v>
      </c>
      <c r="H130" s="7">
        <f t="shared" ref="H130:H193" ca="1" si="19">RANDBETWEEN(1000,5000)</f>
        <v>2593</v>
      </c>
      <c r="I130" s="7">
        <f t="shared" ref="I130:I193" ca="1" si="20">RANDBETWEEN(50,200)</f>
        <v>184</v>
      </c>
      <c r="J130" s="7">
        <f t="shared" ref="J130:J193" ca="1" si="21">RANDBETWEEN(300,500)</f>
        <v>415</v>
      </c>
      <c r="K130" s="7">
        <f t="shared" ref="K130:K193" ca="1" si="22">RANDBETWEEN(50,200)</f>
        <v>140</v>
      </c>
      <c r="L130" s="7">
        <f ca="1">Tabla1[[#This Row],[Costo peaje]]+Tabla1[[#This Row],[Costo combustible]]+Tabla1[[#This Row],[Costos varios]]</f>
        <v>739</v>
      </c>
      <c r="M130" s="7">
        <f ca="1">Tabla1[[#This Row],[Valor flete]]-Tabla1[[#This Row],[Total costos]]</f>
        <v>1854</v>
      </c>
      <c r="N130" s="1">
        <f t="shared" ref="N130:N193" ca="1" si="23">RANDBETWEEN(1,10)</f>
        <v>1</v>
      </c>
      <c r="O130" s="1" t="s">
        <v>78</v>
      </c>
      <c r="P130" s="1" t="str">
        <f ca="1">VLOOKUP(MONTH(Tabla1[[#This Row],[Fecha]]),Tabla2[],2,0)</f>
        <v>Ago</v>
      </c>
      <c r="Q130" s="1">
        <f ca="1">YEAR(Tabla1[[#This Row],[Fecha]])</f>
        <v>2018</v>
      </c>
    </row>
    <row r="131" spans="1:17" x14ac:dyDescent="0.2">
      <c r="A131" s="9">
        <f t="shared" ca="1" si="16"/>
        <v>43046</v>
      </c>
      <c r="B131" s="1" t="str">
        <f t="shared" ca="1" si="17"/>
        <v>AQ-430</v>
      </c>
      <c r="C131" s="1" t="s">
        <v>87</v>
      </c>
      <c r="D131" s="7">
        <f t="shared" ca="1" si="18"/>
        <v>23</v>
      </c>
      <c r="E131" s="1" t="s">
        <v>51</v>
      </c>
      <c r="F131" s="1" t="s">
        <v>71</v>
      </c>
      <c r="G131" s="1" t="str">
        <f>CONCATENATE(Tabla1[[#This Row],[Origen]],"-",Tabla1[[#This Row],[Destino]])</f>
        <v>Puebla de Zaragoza-Tlaquepaque</v>
      </c>
      <c r="H131" s="7">
        <f t="shared" ca="1" si="19"/>
        <v>2014</v>
      </c>
      <c r="I131" s="7">
        <f t="shared" ca="1" si="20"/>
        <v>158</v>
      </c>
      <c r="J131" s="7">
        <f t="shared" ca="1" si="21"/>
        <v>418</v>
      </c>
      <c r="K131" s="7">
        <f t="shared" ca="1" si="22"/>
        <v>187</v>
      </c>
      <c r="L131" s="7">
        <f ca="1">Tabla1[[#This Row],[Costo peaje]]+Tabla1[[#This Row],[Costo combustible]]+Tabla1[[#This Row],[Costos varios]]</f>
        <v>763</v>
      </c>
      <c r="M131" s="7">
        <f ca="1">Tabla1[[#This Row],[Valor flete]]-Tabla1[[#This Row],[Total costos]]</f>
        <v>1251</v>
      </c>
      <c r="N131" s="1">
        <f t="shared" ca="1" si="23"/>
        <v>8</v>
      </c>
      <c r="O131" s="1" t="s">
        <v>79</v>
      </c>
      <c r="P131" s="1" t="str">
        <f ca="1">VLOOKUP(MONTH(Tabla1[[#This Row],[Fecha]]),Tabla2[],2,0)</f>
        <v>Nov</v>
      </c>
      <c r="Q131" s="1">
        <f ca="1">YEAR(Tabla1[[#This Row],[Fecha]])</f>
        <v>2017</v>
      </c>
    </row>
    <row r="132" spans="1:17" x14ac:dyDescent="0.2">
      <c r="A132" s="9">
        <f t="shared" ca="1" si="16"/>
        <v>42785</v>
      </c>
      <c r="B132" s="1" t="str">
        <f t="shared" ca="1" si="17"/>
        <v>AQ-745</v>
      </c>
      <c r="C132" s="1" t="s">
        <v>88</v>
      </c>
      <c r="D132" s="7">
        <f t="shared" ca="1" si="18"/>
        <v>2</v>
      </c>
      <c r="E132" s="1" t="s">
        <v>52</v>
      </c>
      <c r="F132" s="1" t="s">
        <v>72</v>
      </c>
      <c r="G132" s="1" t="str">
        <f>CONCATENATE(Tabla1[[#This Row],[Origen]],"-",Tabla1[[#This Row],[Destino]])</f>
        <v>Ciudad Juárez-Tuxtla Gutiérrez</v>
      </c>
      <c r="H132" s="7">
        <f t="shared" ca="1" si="19"/>
        <v>1648</v>
      </c>
      <c r="I132" s="7">
        <f t="shared" ca="1" si="20"/>
        <v>134</v>
      </c>
      <c r="J132" s="7">
        <f t="shared" ca="1" si="21"/>
        <v>384</v>
      </c>
      <c r="K132" s="7">
        <f t="shared" ca="1" si="22"/>
        <v>166</v>
      </c>
      <c r="L132" s="7">
        <f ca="1">Tabla1[[#This Row],[Costo peaje]]+Tabla1[[#This Row],[Costo combustible]]+Tabla1[[#This Row],[Costos varios]]</f>
        <v>684</v>
      </c>
      <c r="M132" s="7">
        <f ca="1">Tabla1[[#This Row],[Valor flete]]-Tabla1[[#This Row],[Total costos]]</f>
        <v>964</v>
      </c>
      <c r="N132" s="1">
        <f t="shared" ca="1" si="23"/>
        <v>3</v>
      </c>
      <c r="O132" s="1" t="s">
        <v>80</v>
      </c>
      <c r="P132" s="1" t="str">
        <f ca="1">VLOOKUP(MONTH(Tabla1[[#This Row],[Fecha]]),Tabla2[],2,0)</f>
        <v>Feb</v>
      </c>
      <c r="Q132" s="1">
        <f ca="1">YEAR(Tabla1[[#This Row],[Fecha]])</f>
        <v>2017</v>
      </c>
    </row>
    <row r="133" spans="1:17" x14ac:dyDescent="0.2">
      <c r="A133" s="9">
        <f t="shared" ca="1" si="16"/>
        <v>43502</v>
      </c>
      <c r="B133" s="1" t="str">
        <f t="shared" ca="1" si="17"/>
        <v>AQ-555</v>
      </c>
      <c r="C133" s="1" t="s">
        <v>89</v>
      </c>
      <c r="D133" s="7">
        <f t="shared" ca="1" si="18"/>
        <v>19</v>
      </c>
      <c r="E133" s="1" t="s">
        <v>53</v>
      </c>
      <c r="F133" s="1" t="s">
        <v>73</v>
      </c>
      <c r="G133" s="1" t="str">
        <f>CONCATENATE(Tabla1[[#This Row],[Origen]],"-",Tabla1[[#This Row],[Destino]])</f>
        <v>Tijuana-Victoria de Durango</v>
      </c>
      <c r="H133" s="7">
        <f t="shared" ca="1" si="19"/>
        <v>3826</v>
      </c>
      <c r="I133" s="7">
        <f t="shared" ca="1" si="20"/>
        <v>80</v>
      </c>
      <c r="J133" s="7">
        <f t="shared" ca="1" si="21"/>
        <v>321</v>
      </c>
      <c r="K133" s="7">
        <f t="shared" ca="1" si="22"/>
        <v>60</v>
      </c>
      <c r="L133" s="7">
        <f ca="1">Tabla1[[#This Row],[Costo peaje]]+Tabla1[[#This Row],[Costo combustible]]+Tabla1[[#This Row],[Costos varios]]</f>
        <v>461</v>
      </c>
      <c r="M133" s="7">
        <f ca="1">Tabla1[[#This Row],[Valor flete]]-Tabla1[[#This Row],[Total costos]]</f>
        <v>3365</v>
      </c>
      <c r="N133" s="1">
        <f t="shared" ca="1" si="23"/>
        <v>7</v>
      </c>
      <c r="O133" s="1" t="s">
        <v>81</v>
      </c>
      <c r="P133" s="1" t="str">
        <f ca="1">VLOOKUP(MONTH(Tabla1[[#This Row],[Fecha]]),Tabla2[],2,0)</f>
        <v>Feb</v>
      </c>
      <c r="Q133" s="1">
        <f ca="1">YEAR(Tabla1[[#This Row],[Fecha]])</f>
        <v>2019</v>
      </c>
    </row>
    <row r="134" spans="1:17" x14ac:dyDescent="0.2">
      <c r="A134" s="9">
        <f t="shared" ca="1" si="16"/>
        <v>43220</v>
      </c>
      <c r="B134" s="1" t="str">
        <f t="shared" ca="1" si="17"/>
        <v>AQ-414</v>
      </c>
      <c r="C134" s="1" t="s">
        <v>90</v>
      </c>
      <c r="D134" s="7">
        <f t="shared" ca="1" si="18"/>
        <v>19</v>
      </c>
      <c r="E134" s="1" t="s">
        <v>54</v>
      </c>
      <c r="F134" s="1" t="s">
        <v>74</v>
      </c>
      <c r="G134" s="1" t="str">
        <f>CONCATENATE(Tabla1[[#This Row],[Origen]],"-",Tabla1[[#This Row],[Destino]])</f>
        <v>León-Toluca de Lerdo</v>
      </c>
      <c r="H134" s="7">
        <f t="shared" ca="1" si="19"/>
        <v>4350</v>
      </c>
      <c r="I134" s="7">
        <f t="shared" ca="1" si="20"/>
        <v>113</v>
      </c>
      <c r="J134" s="7">
        <f t="shared" ca="1" si="21"/>
        <v>308</v>
      </c>
      <c r="K134" s="7">
        <f t="shared" ca="1" si="22"/>
        <v>112</v>
      </c>
      <c r="L134" s="7">
        <f ca="1">Tabla1[[#This Row],[Costo peaje]]+Tabla1[[#This Row],[Costo combustible]]+Tabla1[[#This Row],[Costos varios]]</f>
        <v>533</v>
      </c>
      <c r="M134" s="7">
        <f ca="1">Tabla1[[#This Row],[Valor flete]]-Tabla1[[#This Row],[Total costos]]</f>
        <v>3817</v>
      </c>
      <c r="N134" s="1">
        <f t="shared" ca="1" si="23"/>
        <v>7</v>
      </c>
      <c r="O134" s="1" t="s">
        <v>82</v>
      </c>
      <c r="P134" s="1" t="str">
        <f ca="1">VLOOKUP(MONTH(Tabla1[[#This Row],[Fecha]]),Tabla2[],2,0)</f>
        <v>Abr</v>
      </c>
      <c r="Q134" s="1">
        <f ca="1">YEAR(Tabla1[[#This Row],[Fecha]])</f>
        <v>2018</v>
      </c>
    </row>
    <row r="135" spans="1:17" x14ac:dyDescent="0.2">
      <c r="A135" s="9">
        <f t="shared" ca="1" si="16"/>
        <v>43324</v>
      </c>
      <c r="B135" s="1" t="str">
        <f t="shared" ca="1" si="17"/>
        <v>AQ-130</v>
      </c>
      <c r="C135" s="1" t="s">
        <v>32</v>
      </c>
      <c r="D135" s="7">
        <f t="shared" ca="1" si="18"/>
        <v>6</v>
      </c>
      <c r="E135" s="1" t="s">
        <v>55</v>
      </c>
      <c r="F135" s="1" t="s">
        <v>75</v>
      </c>
      <c r="G135" s="1" t="str">
        <f>CONCATENATE(Tabla1[[#This Row],[Origen]],"-",Tabla1[[#This Row],[Destino]])</f>
        <v>Zapopan-Ciudad López Mateos</v>
      </c>
      <c r="H135" s="7">
        <f t="shared" ca="1" si="19"/>
        <v>3724</v>
      </c>
      <c r="I135" s="7">
        <f t="shared" ca="1" si="20"/>
        <v>84</v>
      </c>
      <c r="J135" s="7">
        <f t="shared" ca="1" si="21"/>
        <v>394</v>
      </c>
      <c r="K135" s="7">
        <f t="shared" ca="1" si="22"/>
        <v>143</v>
      </c>
      <c r="L135" s="7">
        <f ca="1">Tabla1[[#This Row],[Costo peaje]]+Tabla1[[#This Row],[Costo combustible]]+Tabla1[[#This Row],[Costos varios]]</f>
        <v>621</v>
      </c>
      <c r="M135" s="7">
        <f ca="1">Tabla1[[#This Row],[Valor flete]]-Tabla1[[#This Row],[Total costos]]</f>
        <v>3103</v>
      </c>
      <c r="N135" s="1">
        <f t="shared" ca="1" si="23"/>
        <v>1</v>
      </c>
      <c r="O135" s="1" t="s">
        <v>83</v>
      </c>
      <c r="P135" s="1" t="str">
        <f ca="1">VLOOKUP(MONTH(Tabla1[[#This Row],[Fecha]]),Tabla2[],2,0)</f>
        <v>Ago</v>
      </c>
      <c r="Q135" s="1">
        <f ca="1">YEAR(Tabla1[[#This Row],[Fecha]])</f>
        <v>2018</v>
      </c>
    </row>
    <row r="136" spans="1:17" x14ac:dyDescent="0.2">
      <c r="A136" s="9">
        <f t="shared" ca="1" si="16"/>
        <v>42887</v>
      </c>
      <c r="B136" s="1" t="str">
        <f t="shared" ca="1" si="17"/>
        <v>AQ-967</v>
      </c>
      <c r="C136" s="1" t="s">
        <v>33</v>
      </c>
      <c r="D136" s="7">
        <f t="shared" ca="1" si="18"/>
        <v>15</v>
      </c>
      <c r="E136" s="1" t="s">
        <v>56</v>
      </c>
      <c r="F136" s="1" t="s">
        <v>76</v>
      </c>
      <c r="G136" s="1" t="str">
        <f>CONCATENATE(Tabla1[[#This Row],[Origen]],"-",Tabla1[[#This Row],[Destino]])</f>
        <v>Monterrey-Cuautitlán Izcalli</v>
      </c>
      <c r="H136" s="7">
        <f t="shared" ca="1" si="19"/>
        <v>4028</v>
      </c>
      <c r="I136" s="7">
        <f t="shared" ca="1" si="20"/>
        <v>173</v>
      </c>
      <c r="J136" s="7">
        <f t="shared" ca="1" si="21"/>
        <v>414</v>
      </c>
      <c r="K136" s="7">
        <f t="shared" ca="1" si="22"/>
        <v>83</v>
      </c>
      <c r="L136" s="7">
        <f ca="1">Tabla1[[#This Row],[Costo peaje]]+Tabla1[[#This Row],[Costo combustible]]+Tabla1[[#This Row],[Costos varios]]</f>
        <v>670</v>
      </c>
      <c r="M136" s="7">
        <f ca="1">Tabla1[[#This Row],[Valor flete]]-Tabla1[[#This Row],[Total costos]]</f>
        <v>3358</v>
      </c>
      <c r="N136" s="1">
        <f t="shared" ca="1" si="23"/>
        <v>8</v>
      </c>
      <c r="O136" s="1" t="s">
        <v>84</v>
      </c>
      <c r="P136" s="1" t="str">
        <f ca="1">VLOOKUP(MONTH(Tabla1[[#This Row],[Fecha]]),Tabla2[],2,0)</f>
        <v>Jun</v>
      </c>
      <c r="Q136" s="1">
        <f ca="1">YEAR(Tabla1[[#This Row],[Fecha]])</f>
        <v>2017</v>
      </c>
    </row>
    <row r="137" spans="1:17" x14ac:dyDescent="0.2">
      <c r="A137" s="9">
        <f t="shared" ca="1" si="16"/>
        <v>43195</v>
      </c>
      <c r="B137" s="1" t="str">
        <f t="shared" ca="1" si="17"/>
        <v>AQ-576</v>
      </c>
      <c r="C137" s="1" t="s">
        <v>86</v>
      </c>
      <c r="D137" s="7">
        <f t="shared" ca="1" si="18"/>
        <v>17</v>
      </c>
      <c r="E137" s="1" t="s">
        <v>57</v>
      </c>
      <c r="F137" s="1" t="s">
        <v>62</v>
      </c>
      <c r="G137" s="1" t="str">
        <f>CONCATENATE(Tabla1[[#This Row],[Origen]],"-",Tabla1[[#This Row],[Destino]])</f>
        <v>Nezahualcóyotl-Guadalupe</v>
      </c>
      <c r="H137" s="7">
        <f t="shared" ca="1" si="19"/>
        <v>2617</v>
      </c>
      <c r="I137" s="7">
        <f t="shared" ca="1" si="20"/>
        <v>174</v>
      </c>
      <c r="J137" s="7">
        <f t="shared" ca="1" si="21"/>
        <v>300</v>
      </c>
      <c r="K137" s="7">
        <f t="shared" ca="1" si="22"/>
        <v>134</v>
      </c>
      <c r="L137" s="7">
        <f ca="1">Tabla1[[#This Row],[Costo peaje]]+Tabla1[[#This Row],[Costo combustible]]+Tabla1[[#This Row],[Costos varios]]</f>
        <v>608</v>
      </c>
      <c r="M137" s="7">
        <f ca="1">Tabla1[[#This Row],[Valor flete]]-Tabla1[[#This Row],[Total costos]]</f>
        <v>2009</v>
      </c>
      <c r="N137" s="1">
        <f t="shared" ca="1" si="23"/>
        <v>1</v>
      </c>
      <c r="O137" s="1" t="s">
        <v>85</v>
      </c>
      <c r="P137" s="1" t="str">
        <f ca="1">VLOOKUP(MONTH(Tabla1[[#This Row],[Fecha]]),Tabla2[],2,0)</f>
        <v>Abr</v>
      </c>
      <c r="Q137" s="1">
        <f ca="1">YEAR(Tabla1[[#This Row],[Fecha]])</f>
        <v>2018</v>
      </c>
    </row>
    <row r="138" spans="1:17" x14ac:dyDescent="0.2">
      <c r="A138" s="9">
        <f t="shared" ca="1" si="16"/>
        <v>43196</v>
      </c>
      <c r="B138" s="1" t="str">
        <f t="shared" ca="1" si="17"/>
        <v>AQ-338</v>
      </c>
      <c r="C138" s="1" t="s">
        <v>87</v>
      </c>
      <c r="D138" s="7">
        <f t="shared" ca="1" si="18"/>
        <v>24</v>
      </c>
      <c r="E138" s="1" t="s">
        <v>58</v>
      </c>
      <c r="F138" s="1" t="s">
        <v>63</v>
      </c>
      <c r="G138" s="1" t="str">
        <f>CONCATENATE(Tabla1[[#This Row],[Origen]],"-",Tabla1[[#This Row],[Destino]])</f>
        <v>Chihuahua-Acapulco de Juárez</v>
      </c>
      <c r="H138" s="7">
        <f t="shared" ca="1" si="19"/>
        <v>1952</v>
      </c>
      <c r="I138" s="7">
        <f t="shared" ca="1" si="20"/>
        <v>142</v>
      </c>
      <c r="J138" s="7">
        <f t="shared" ca="1" si="21"/>
        <v>496</v>
      </c>
      <c r="K138" s="7">
        <f t="shared" ca="1" si="22"/>
        <v>164</v>
      </c>
      <c r="L138" s="7">
        <f ca="1">Tabla1[[#This Row],[Costo peaje]]+Tabla1[[#This Row],[Costo combustible]]+Tabla1[[#This Row],[Costos varios]]</f>
        <v>802</v>
      </c>
      <c r="M138" s="7">
        <f ca="1">Tabla1[[#This Row],[Valor flete]]-Tabla1[[#This Row],[Total costos]]</f>
        <v>1150</v>
      </c>
      <c r="N138" s="1">
        <f t="shared" ca="1" si="23"/>
        <v>10</v>
      </c>
      <c r="O138" s="1" t="s">
        <v>78</v>
      </c>
      <c r="P138" s="1" t="str">
        <f ca="1">VLOOKUP(MONTH(Tabla1[[#This Row],[Fecha]]),Tabla2[],2,0)</f>
        <v>Abr</v>
      </c>
      <c r="Q138" s="1">
        <f ca="1">YEAR(Tabla1[[#This Row],[Fecha]])</f>
        <v>2018</v>
      </c>
    </row>
    <row r="139" spans="1:17" x14ac:dyDescent="0.2">
      <c r="A139" s="9">
        <f t="shared" ca="1" si="16"/>
        <v>42768</v>
      </c>
      <c r="B139" s="1" t="str">
        <f t="shared" ca="1" si="17"/>
        <v>AQ-942</v>
      </c>
      <c r="C139" s="1" t="s">
        <v>88</v>
      </c>
      <c r="D139" s="7">
        <f t="shared" ca="1" si="18"/>
        <v>15</v>
      </c>
      <c r="E139" s="1" t="s">
        <v>59</v>
      </c>
      <c r="F139" s="1" t="s">
        <v>64</v>
      </c>
      <c r="G139" s="1" t="str">
        <f>CONCATENATE(Tabla1[[#This Row],[Origen]],"-",Tabla1[[#This Row],[Destino]])</f>
        <v>Naucalpan de Juárez-Tlalnepantla de Baz</v>
      </c>
      <c r="H139" s="7">
        <f t="shared" ca="1" si="19"/>
        <v>2724</v>
      </c>
      <c r="I139" s="7">
        <f t="shared" ca="1" si="20"/>
        <v>199</v>
      </c>
      <c r="J139" s="7">
        <f t="shared" ca="1" si="21"/>
        <v>437</v>
      </c>
      <c r="K139" s="7">
        <f t="shared" ca="1" si="22"/>
        <v>121</v>
      </c>
      <c r="L139" s="7">
        <f ca="1">Tabla1[[#This Row],[Costo peaje]]+Tabla1[[#This Row],[Costo combustible]]+Tabla1[[#This Row],[Costos varios]]</f>
        <v>757</v>
      </c>
      <c r="M139" s="7">
        <f ca="1">Tabla1[[#This Row],[Valor flete]]-Tabla1[[#This Row],[Total costos]]</f>
        <v>1967</v>
      </c>
      <c r="N139" s="1">
        <f t="shared" ca="1" si="23"/>
        <v>9</v>
      </c>
      <c r="O139" s="1" t="s">
        <v>79</v>
      </c>
      <c r="P139" s="1" t="str">
        <f ca="1">VLOOKUP(MONTH(Tabla1[[#This Row],[Fecha]]),Tabla2[],2,0)</f>
        <v>Feb</v>
      </c>
      <c r="Q139" s="1">
        <f ca="1">YEAR(Tabla1[[#This Row],[Fecha]])</f>
        <v>2017</v>
      </c>
    </row>
    <row r="140" spans="1:17" x14ac:dyDescent="0.2">
      <c r="A140" s="9">
        <f t="shared" ca="1" si="16"/>
        <v>43483</v>
      </c>
      <c r="B140" s="1" t="str">
        <f t="shared" ca="1" si="17"/>
        <v>AQ-777</v>
      </c>
      <c r="C140" s="1" t="s">
        <v>89</v>
      </c>
      <c r="D140" s="7">
        <f t="shared" ca="1" si="18"/>
        <v>14</v>
      </c>
      <c r="E140" s="1" t="s">
        <v>60</v>
      </c>
      <c r="F140" s="1" t="s">
        <v>65</v>
      </c>
      <c r="G140" s="1" t="str">
        <f>CONCATENATE(Tabla1[[#This Row],[Origen]],"-",Tabla1[[#This Row],[Destino]])</f>
        <v>Mérida-Cancún</v>
      </c>
      <c r="H140" s="7">
        <f t="shared" ca="1" si="19"/>
        <v>3778</v>
      </c>
      <c r="I140" s="7">
        <f t="shared" ca="1" si="20"/>
        <v>150</v>
      </c>
      <c r="J140" s="7">
        <f t="shared" ca="1" si="21"/>
        <v>468</v>
      </c>
      <c r="K140" s="7">
        <f t="shared" ca="1" si="22"/>
        <v>139</v>
      </c>
      <c r="L140" s="7">
        <f ca="1">Tabla1[[#This Row],[Costo peaje]]+Tabla1[[#This Row],[Costo combustible]]+Tabla1[[#This Row],[Costos varios]]</f>
        <v>757</v>
      </c>
      <c r="M140" s="7">
        <f ca="1">Tabla1[[#This Row],[Valor flete]]-Tabla1[[#This Row],[Total costos]]</f>
        <v>3021</v>
      </c>
      <c r="N140" s="1">
        <f t="shared" ca="1" si="23"/>
        <v>4</v>
      </c>
      <c r="O140" s="1" t="s">
        <v>80</v>
      </c>
      <c r="P140" s="1" t="str">
        <f ca="1">VLOOKUP(MONTH(Tabla1[[#This Row],[Fecha]]),Tabla2[],2,0)</f>
        <v>Ene</v>
      </c>
      <c r="Q140" s="1">
        <f ca="1">YEAR(Tabla1[[#This Row],[Fecha]])</f>
        <v>2019</v>
      </c>
    </row>
    <row r="141" spans="1:17" x14ac:dyDescent="0.2">
      <c r="A141" s="9">
        <f t="shared" ca="1" si="16"/>
        <v>42985</v>
      </c>
      <c r="B141" s="1" t="str">
        <f t="shared" ca="1" si="17"/>
        <v>AQ-965</v>
      </c>
      <c r="C141" s="1" t="s">
        <v>90</v>
      </c>
      <c r="D141" s="7">
        <f t="shared" ca="1" si="18"/>
        <v>20</v>
      </c>
      <c r="E141" s="1" t="s">
        <v>61</v>
      </c>
      <c r="F141" s="1" t="s">
        <v>66</v>
      </c>
      <c r="G141" s="1" t="str">
        <f>CONCATENATE(Tabla1[[#This Row],[Origen]],"-",Tabla1[[#This Row],[Destino]])</f>
        <v>San Luis Potosí-Santiago de Querétaro</v>
      </c>
      <c r="H141" s="7">
        <f t="shared" ca="1" si="19"/>
        <v>4596</v>
      </c>
      <c r="I141" s="7">
        <f t="shared" ca="1" si="20"/>
        <v>144</v>
      </c>
      <c r="J141" s="7">
        <f t="shared" ca="1" si="21"/>
        <v>312</v>
      </c>
      <c r="K141" s="7">
        <f t="shared" ca="1" si="22"/>
        <v>59</v>
      </c>
      <c r="L141" s="7">
        <f ca="1">Tabla1[[#This Row],[Costo peaje]]+Tabla1[[#This Row],[Costo combustible]]+Tabla1[[#This Row],[Costos varios]]</f>
        <v>515</v>
      </c>
      <c r="M141" s="7">
        <f ca="1">Tabla1[[#This Row],[Valor flete]]-Tabla1[[#This Row],[Total costos]]</f>
        <v>4081</v>
      </c>
      <c r="N141" s="1">
        <f t="shared" ca="1" si="23"/>
        <v>2</v>
      </c>
      <c r="O141" s="1" t="s">
        <v>81</v>
      </c>
      <c r="P141" s="1" t="str">
        <f ca="1">VLOOKUP(MONTH(Tabla1[[#This Row],[Fecha]]),Tabla2[],2,0)</f>
        <v>Set</v>
      </c>
      <c r="Q141" s="1">
        <f ca="1">YEAR(Tabla1[[#This Row],[Fecha]])</f>
        <v>2017</v>
      </c>
    </row>
    <row r="142" spans="1:17" x14ac:dyDescent="0.2">
      <c r="A142" s="9">
        <f t="shared" ca="1" si="16"/>
        <v>43174</v>
      </c>
      <c r="B142" s="1" t="str">
        <f t="shared" ca="1" si="17"/>
        <v>AQ-711</v>
      </c>
      <c r="C142" s="1" t="s">
        <v>32</v>
      </c>
      <c r="D142" s="7">
        <f t="shared" ca="1" si="18"/>
        <v>30</v>
      </c>
      <c r="E142" s="1" t="s">
        <v>48</v>
      </c>
      <c r="F142" s="1" t="s">
        <v>67</v>
      </c>
      <c r="G142" s="1" t="str">
        <f>CONCATENATE(Tabla1[[#This Row],[Origen]],"-",Tabla1[[#This Row],[Destino]])</f>
        <v>Ciudad de México-Chimalhuacán</v>
      </c>
      <c r="H142" s="7">
        <f t="shared" ca="1" si="19"/>
        <v>1587</v>
      </c>
      <c r="I142" s="7">
        <f t="shared" ca="1" si="20"/>
        <v>123</v>
      </c>
      <c r="J142" s="7">
        <f t="shared" ca="1" si="21"/>
        <v>459</v>
      </c>
      <c r="K142" s="7">
        <f t="shared" ca="1" si="22"/>
        <v>145</v>
      </c>
      <c r="L142" s="7">
        <f ca="1">Tabla1[[#This Row],[Costo peaje]]+Tabla1[[#This Row],[Costo combustible]]+Tabla1[[#This Row],[Costos varios]]</f>
        <v>727</v>
      </c>
      <c r="M142" s="7">
        <f ca="1">Tabla1[[#This Row],[Valor flete]]-Tabla1[[#This Row],[Total costos]]</f>
        <v>860</v>
      </c>
      <c r="N142" s="1">
        <f t="shared" ca="1" si="23"/>
        <v>8</v>
      </c>
      <c r="O142" s="1" t="s">
        <v>82</v>
      </c>
      <c r="P142" s="1" t="str">
        <f ca="1">VLOOKUP(MONTH(Tabla1[[#This Row],[Fecha]]),Tabla2[],2,0)</f>
        <v>Mar</v>
      </c>
      <c r="Q142" s="1">
        <f ca="1">YEAR(Tabla1[[#This Row],[Fecha]])</f>
        <v>2018</v>
      </c>
    </row>
    <row r="143" spans="1:17" x14ac:dyDescent="0.2">
      <c r="A143" s="9">
        <f t="shared" ca="1" si="16"/>
        <v>43094</v>
      </c>
      <c r="B143" s="1" t="str">
        <f t="shared" ca="1" si="17"/>
        <v>AQ-762</v>
      </c>
      <c r="C143" s="1" t="s">
        <v>33</v>
      </c>
      <c r="D143" s="7">
        <f t="shared" ca="1" si="18"/>
        <v>15</v>
      </c>
      <c r="E143" s="1" t="s">
        <v>49</v>
      </c>
      <c r="F143" s="1" t="s">
        <v>68</v>
      </c>
      <c r="G143" s="1" t="str">
        <f>CONCATENATE(Tabla1[[#This Row],[Origen]],"-",Tabla1[[#This Row],[Destino]])</f>
        <v>Ecatepec-Torreón</v>
      </c>
      <c r="H143" s="7">
        <f t="shared" ca="1" si="19"/>
        <v>4782</v>
      </c>
      <c r="I143" s="7">
        <f t="shared" ca="1" si="20"/>
        <v>61</v>
      </c>
      <c r="J143" s="7">
        <f t="shared" ca="1" si="21"/>
        <v>473</v>
      </c>
      <c r="K143" s="7">
        <f t="shared" ca="1" si="22"/>
        <v>70</v>
      </c>
      <c r="L143" s="7">
        <f ca="1">Tabla1[[#This Row],[Costo peaje]]+Tabla1[[#This Row],[Costo combustible]]+Tabla1[[#This Row],[Costos varios]]</f>
        <v>604</v>
      </c>
      <c r="M143" s="7">
        <f ca="1">Tabla1[[#This Row],[Valor flete]]-Tabla1[[#This Row],[Total costos]]</f>
        <v>4178</v>
      </c>
      <c r="N143" s="1">
        <f t="shared" ca="1" si="23"/>
        <v>2</v>
      </c>
      <c r="O143" s="1" t="s">
        <v>83</v>
      </c>
      <c r="P143" s="1" t="str">
        <f ca="1">VLOOKUP(MONTH(Tabla1[[#This Row],[Fecha]]),Tabla2[],2,0)</f>
        <v>Dic</v>
      </c>
      <c r="Q143" s="1">
        <f ca="1">YEAR(Tabla1[[#This Row],[Fecha]])</f>
        <v>2017</v>
      </c>
    </row>
    <row r="144" spans="1:17" x14ac:dyDescent="0.2">
      <c r="A144" s="9">
        <f t="shared" ca="1" si="16"/>
        <v>43167</v>
      </c>
      <c r="B144" s="1" t="str">
        <f t="shared" ca="1" si="17"/>
        <v>AQ-848</v>
      </c>
      <c r="C144" s="1" t="s">
        <v>86</v>
      </c>
      <c r="D144" s="7">
        <f t="shared" ca="1" si="18"/>
        <v>22</v>
      </c>
      <c r="E144" s="1" t="s">
        <v>50</v>
      </c>
      <c r="F144" s="1" t="s">
        <v>69</v>
      </c>
      <c r="G144" s="1" t="str">
        <f>CONCATENATE(Tabla1[[#This Row],[Origen]],"-",Tabla1[[#This Row],[Destino]])</f>
        <v>Guadalajara-Morelia</v>
      </c>
      <c r="H144" s="7">
        <f t="shared" ca="1" si="19"/>
        <v>3341</v>
      </c>
      <c r="I144" s="7">
        <f t="shared" ca="1" si="20"/>
        <v>61</v>
      </c>
      <c r="J144" s="7">
        <f t="shared" ca="1" si="21"/>
        <v>389</v>
      </c>
      <c r="K144" s="7">
        <f t="shared" ca="1" si="22"/>
        <v>55</v>
      </c>
      <c r="L144" s="7">
        <f ca="1">Tabla1[[#This Row],[Costo peaje]]+Tabla1[[#This Row],[Costo combustible]]+Tabla1[[#This Row],[Costos varios]]</f>
        <v>505</v>
      </c>
      <c r="M144" s="7">
        <f ca="1">Tabla1[[#This Row],[Valor flete]]-Tabla1[[#This Row],[Total costos]]</f>
        <v>2836</v>
      </c>
      <c r="N144" s="1">
        <f t="shared" ca="1" si="23"/>
        <v>6</v>
      </c>
      <c r="O144" s="1" t="s">
        <v>84</v>
      </c>
      <c r="P144" s="1" t="str">
        <f ca="1">VLOOKUP(MONTH(Tabla1[[#This Row],[Fecha]]),Tabla2[],2,0)</f>
        <v>Mar</v>
      </c>
      <c r="Q144" s="1">
        <f ca="1">YEAR(Tabla1[[#This Row],[Fecha]])</f>
        <v>2018</v>
      </c>
    </row>
    <row r="145" spans="1:17" x14ac:dyDescent="0.2">
      <c r="A145" s="9">
        <f t="shared" ca="1" si="16"/>
        <v>42751</v>
      </c>
      <c r="B145" s="1" t="str">
        <f t="shared" ca="1" si="17"/>
        <v>AQ-548</v>
      </c>
      <c r="C145" s="1" t="s">
        <v>87</v>
      </c>
      <c r="D145" s="7">
        <f t="shared" ca="1" si="18"/>
        <v>21</v>
      </c>
      <c r="E145" s="1" t="s">
        <v>51</v>
      </c>
      <c r="F145" s="1" t="s">
        <v>70</v>
      </c>
      <c r="G145" s="1" t="str">
        <f>CONCATENATE(Tabla1[[#This Row],[Origen]],"-",Tabla1[[#This Row],[Destino]])</f>
        <v>Puebla de Zaragoza-Reynosa</v>
      </c>
      <c r="H145" s="7">
        <f t="shared" ca="1" si="19"/>
        <v>4471</v>
      </c>
      <c r="I145" s="7">
        <f t="shared" ca="1" si="20"/>
        <v>167</v>
      </c>
      <c r="J145" s="7">
        <f t="shared" ca="1" si="21"/>
        <v>384</v>
      </c>
      <c r="K145" s="7">
        <f t="shared" ca="1" si="22"/>
        <v>157</v>
      </c>
      <c r="L145" s="7">
        <f ca="1">Tabla1[[#This Row],[Costo peaje]]+Tabla1[[#This Row],[Costo combustible]]+Tabla1[[#This Row],[Costos varios]]</f>
        <v>708</v>
      </c>
      <c r="M145" s="7">
        <f ca="1">Tabla1[[#This Row],[Valor flete]]-Tabla1[[#This Row],[Total costos]]</f>
        <v>3763</v>
      </c>
      <c r="N145" s="1">
        <f t="shared" ca="1" si="23"/>
        <v>8</v>
      </c>
      <c r="O145" s="1" t="s">
        <v>85</v>
      </c>
      <c r="P145" s="1" t="str">
        <f ca="1">VLOOKUP(MONTH(Tabla1[[#This Row],[Fecha]]),Tabla2[],2,0)</f>
        <v>Ene</v>
      </c>
      <c r="Q145" s="1">
        <f ca="1">YEAR(Tabla1[[#This Row],[Fecha]])</f>
        <v>2017</v>
      </c>
    </row>
    <row r="146" spans="1:17" x14ac:dyDescent="0.2">
      <c r="A146" s="9">
        <f t="shared" ca="1" si="16"/>
        <v>42950</v>
      </c>
      <c r="B146" s="1" t="str">
        <f t="shared" ca="1" si="17"/>
        <v>AQ-551</v>
      </c>
      <c r="C146" s="1" t="s">
        <v>88</v>
      </c>
      <c r="D146" s="7">
        <f t="shared" ca="1" si="18"/>
        <v>9</v>
      </c>
      <c r="E146" s="1" t="s">
        <v>52</v>
      </c>
      <c r="F146" s="1" t="s">
        <v>71</v>
      </c>
      <c r="G146" s="1" t="str">
        <f>CONCATENATE(Tabla1[[#This Row],[Origen]],"-",Tabla1[[#This Row],[Destino]])</f>
        <v>Ciudad Juárez-Tlaquepaque</v>
      </c>
      <c r="H146" s="7">
        <f t="shared" ca="1" si="19"/>
        <v>4893</v>
      </c>
      <c r="I146" s="7">
        <f t="shared" ca="1" si="20"/>
        <v>69</v>
      </c>
      <c r="J146" s="7">
        <f t="shared" ca="1" si="21"/>
        <v>338</v>
      </c>
      <c r="K146" s="7">
        <f t="shared" ca="1" si="22"/>
        <v>180</v>
      </c>
      <c r="L146" s="7">
        <f ca="1">Tabla1[[#This Row],[Costo peaje]]+Tabla1[[#This Row],[Costo combustible]]+Tabla1[[#This Row],[Costos varios]]</f>
        <v>587</v>
      </c>
      <c r="M146" s="7">
        <f ca="1">Tabla1[[#This Row],[Valor flete]]-Tabla1[[#This Row],[Total costos]]</f>
        <v>4306</v>
      </c>
      <c r="N146" s="1">
        <f t="shared" ca="1" si="23"/>
        <v>8</v>
      </c>
      <c r="O146" s="1" t="s">
        <v>78</v>
      </c>
      <c r="P146" s="1" t="str">
        <f ca="1">VLOOKUP(MONTH(Tabla1[[#This Row],[Fecha]]),Tabla2[],2,0)</f>
        <v>Ago</v>
      </c>
      <c r="Q146" s="1">
        <f ca="1">YEAR(Tabla1[[#This Row],[Fecha]])</f>
        <v>2017</v>
      </c>
    </row>
    <row r="147" spans="1:17" x14ac:dyDescent="0.2">
      <c r="A147" s="9">
        <f t="shared" ca="1" si="16"/>
        <v>43141</v>
      </c>
      <c r="B147" s="1" t="str">
        <f t="shared" ca="1" si="17"/>
        <v>AQ-178</v>
      </c>
      <c r="C147" s="1" t="s">
        <v>89</v>
      </c>
      <c r="D147" s="7">
        <f t="shared" ca="1" si="18"/>
        <v>23</v>
      </c>
      <c r="E147" s="1" t="s">
        <v>53</v>
      </c>
      <c r="F147" s="1" t="s">
        <v>72</v>
      </c>
      <c r="G147" s="1" t="str">
        <f>CONCATENATE(Tabla1[[#This Row],[Origen]],"-",Tabla1[[#This Row],[Destino]])</f>
        <v>Tijuana-Tuxtla Gutiérrez</v>
      </c>
      <c r="H147" s="7">
        <f t="shared" ca="1" si="19"/>
        <v>2384</v>
      </c>
      <c r="I147" s="7">
        <f t="shared" ca="1" si="20"/>
        <v>187</v>
      </c>
      <c r="J147" s="7">
        <f t="shared" ca="1" si="21"/>
        <v>335</v>
      </c>
      <c r="K147" s="7">
        <f t="shared" ca="1" si="22"/>
        <v>64</v>
      </c>
      <c r="L147" s="7">
        <f ca="1">Tabla1[[#This Row],[Costo peaje]]+Tabla1[[#This Row],[Costo combustible]]+Tabla1[[#This Row],[Costos varios]]</f>
        <v>586</v>
      </c>
      <c r="M147" s="7">
        <f ca="1">Tabla1[[#This Row],[Valor flete]]-Tabla1[[#This Row],[Total costos]]</f>
        <v>1798</v>
      </c>
      <c r="N147" s="1">
        <f t="shared" ca="1" si="23"/>
        <v>6</v>
      </c>
      <c r="O147" s="1" t="s">
        <v>79</v>
      </c>
      <c r="P147" s="1" t="str">
        <f ca="1">VLOOKUP(MONTH(Tabla1[[#This Row],[Fecha]]),Tabla2[],2,0)</f>
        <v>Feb</v>
      </c>
      <c r="Q147" s="1">
        <f ca="1">YEAR(Tabla1[[#This Row],[Fecha]])</f>
        <v>2018</v>
      </c>
    </row>
    <row r="148" spans="1:17" x14ac:dyDescent="0.2">
      <c r="A148" s="9">
        <f t="shared" ca="1" si="16"/>
        <v>42936</v>
      </c>
      <c r="B148" s="1" t="str">
        <f t="shared" ca="1" si="17"/>
        <v>AQ-503</v>
      </c>
      <c r="C148" s="1" t="s">
        <v>90</v>
      </c>
      <c r="D148" s="7">
        <f t="shared" ca="1" si="18"/>
        <v>14</v>
      </c>
      <c r="E148" s="1" t="s">
        <v>54</v>
      </c>
      <c r="F148" s="1" t="s">
        <v>73</v>
      </c>
      <c r="G148" s="1" t="str">
        <f>CONCATENATE(Tabla1[[#This Row],[Origen]],"-",Tabla1[[#This Row],[Destino]])</f>
        <v>León-Victoria de Durango</v>
      </c>
      <c r="H148" s="7">
        <f t="shared" ca="1" si="19"/>
        <v>4704</v>
      </c>
      <c r="I148" s="7">
        <f t="shared" ca="1" si="20"/>
        <v>134</v>
      </c>
      <c r="J148" s="7">
        <f t="shared" ca="1" si="21"/>
        <v>442</v>
      </c>
      <c r="K148" s="7">
        <f t="shared" ca="1" si="22"/>
        <v>144</v>
      </c>
      <c r="L148" s="7">
        <f ca="1">Tabla1[[#This Row],[Costo peaje]]+Tabla1[[#This Row],[Costo combustible]]+Tabla1[[#This Row],[Costos varios]]</f>
        <v>720</v>
      </c>
      <c r="M148" s="7">
        <f ca="1">Tabla1[[#This Row],[Valor flete]]-Tabla1[[#This Row],[Total costos]]</f>
        <v>3984</v>
      </c>
      <c r="N148" s="1">
        <f t="shared" ca="1" si="23"/>
        <v>5</v>
      </c>
      <c r="O148" s="1" t="s">
        <v>80</v>
      </c>
      <c r="P148" s="1" t="str">
        <f ca="1">VLOOKUP(MONTH(Tabla1[[#This Row],[Fecha]]),Tabla2[],2,0)</f>
        <v>Jul</v>
      </c>
      <c r="Q148" s="1">
        <f ca="1">YEAR(Tabla1[[#This Row],[Fecha]])</f>
        <v>2017</v>
      </c>
    </row>
    <row r="149" spans="1:17" x14ac:dyDescent="0.2">
      <c r="A149" s="9">
        <f t="shared" ca="1" si="16"/>
        <v>42844</v>
      </c>
      <c r="B149" s="1" t="str">
        <f t="shared" ca="1" si="17"/>
        <v>AQ-265</v>
      </c>
      <c r="C149" s="1" t="s">
        <v>32</v>
      </c>
      <c r="D149" s="7">
        <f t="shared" ca="1" si="18"/>
        <v>6</v>
      </c>
      <c r="E149" s="1" t="s">
        <v>55</v>
      </c>
      <c r="F149" s="1" t="s">
        <v>74</v>
      </c>
      <c r="G149" s="1" t="str">
        <f>CONCATENATE(Tabla1[[#This Row],[Origen]],"-",Tabla1[[#This Row],[Destino]])</f>
        <v>Zapopan-Toluca de Lerdo</v>
      </c>
      <c r="H149" s="7">
        <f t="shared" ca="1" si="19"/>
        <v>3168</v>
      </c>
      <c r="I149" s="7">
        <f t="shared" ca="1" si="20"/>
        <v>166</v>
      </c>
      <c r="J149" s="7">
        <f t="shared" ca="1" si="21"/>
        <v>322</v>
      </c>
      <c r="K149" s="7">
        <f t="shared" ca="1" si="22"/>
        <v>198</v>
      </c>
      <c r="L149" s="7">
        <f ca="1">Tabla1[[#This Row],[Costo peaje]]+Tabla1[[#This Row],[Costo combustible]]+Tabla1[[#This Row],[Costos varios]]</f>
        <v>686</v>
      </c>
      <c r="M149" s="7">
        <f ca="1">Tabla1[[#This Row],[Valor flete]]-Tabla1[[#This Row],[Total costos]]</f>
        <v>2482</v>
      </c>
      <c r="N149" s="1">
        <f t="shared" ca="1" si="23"/>
        <v>5</v>
      </c>
      <c r="O149" s="1" t="s">
        <v>81</v>
      </c>
      <c r="P149" s="1" t="str">
        <f ca="1">VLOOKUP(MONTH(Tabla1[[#This Row],[Fecha]]),Tabla2[],2,0)</f>
        <v>Abr</v>
      </c>
      <c r="Q149" s="1">
        <f ca="1">YEAR(Tabla1[[#This Row],[Fecha]])</f>
        <v>2017</v>
      </c>
    </row>
    <row r="150" spans="1:17" x14ac:dyDescent="0.2">
      <c r="A150" s="9">
        <f t="shared" ca="1" si="16"/>
        <v>43350</v>
      </c>
      <c r="B150" s="1" t="str">
        <f t="shared" ca="1" si="17"/>
        <v>AQ-298</v>
      </c>
      <c r="C150" s="1" t="s">
        <v>33</v>
      </c>
      <c r="D150" s="7">
        <f t="shared" ca="1" si="18"/>
        <v>4</v>
      </c>
      <c r="E150" s="1" t="s">
        <v>56</v>
      </c>
      <c r="F150" s="1" t="s">
        <v>75</v>
      </c>
      <c r="G150" s="1" t="str">
        <f>CONCATENATE(Tabla1[[#This Row],[Origen]],"-",Tabla1[[#This Row],[Destino]])</f>
        <v>Monterrey-Ciudad López Mateos</v>
      </c>
      <c r="H150" s="7">
        <f t="shared" ca="1" si="19"/>
        <v>2969</v>
      </c>
      <c r="I150" s="7">
        <f t="shared" ca="1" si="20"/>
        <v>88</v>
      </c>
      <c r="J150" s="7">
        <f t="shared" ca="1" si="21"/>
        <v>451</v>
      </c>
      <c r="K150" s="7">
        <f t="shared" ca="1" si="22"/>
        <v>104</v>
      </c>
      <c r="L150" s="7">
        <f ca="1">Tabla1[[#This Row],[Costo peaje]]+Tabla1[[#This Row],[Costo combustible]]+Tabla1[[#This Row],[Costos varios]]</f>
        <v>643</v>
      </c>
      <c r="M150" s="7">
        <f ca="1">Tabla1[[#This Row],[Valor flete]]-Tabla1[[#This Row],[Total costos]]</f>
        <v>2326</v>
      </c>
      <c r="N150" s="1">
        <f t="shared" ca="1" si="23"/>
        <v>6</v>
      </c>
      <c r="O150" s="1" t="s">
        <v>82</v>
      </c>
      <c r="P150" s="1" t="str">
        <f ca="1">VLOOKUP(MONTH(Tabla1[[#This Row],[Fecha]]),Tabla2[],2,0)</f>
        <v>Set</v>
      </c>
      <c r="Q150" s="1">
        <f ca="1">YEAR(Tabla1[[#This Row],[Fecha]])</f>
        <v>2018</v>
      </c>
    </row>
    <row r="151" spans="1:17" x14ac:dyDescent="0.2">
      <c r="A151" s="9">
        <f t="shared" ca="1" si="16"/>
        <v>43384</v>
      </c>
      <c r="B151" s="1" t="str">
        <f t="shared" ca="1" si="17"/>
        <v>AQ-144</v>
      </c>
      <c r="C151" s="1" t="s">
        <v>86</v>
      </c>
      <c r="D151" s="7">
        <f t="shared" ca="1" si="18"/>
        <v>22</v>
      </c>
      <c r="E151" s="1" t="s">
        <v>57</v>
      </c>
      <c r="F151" s="1" t="s">
        <v>76</v>
      </c>
      <c r="G151" s="1" t="str">
        <f>CONCATENATE(Tabla1[[#This Row],[Origen]],"-",Tabla1[[#This Row],[Destino]])</f>
        <v>Nezahualcóyotl-Cuautitlán Izcalli</v>
      </c>
      <c r="H151" s="7">
        <f t="shared" ca="1" si="19"/>
        <v>4416</v>
      </c>
      <c r="I151" s="7">
        <f t="shared" ca="1" si="20"/>
        <v>94</v>
      </c>
      <c r="J151" s="7">
        <f t="shared" ca="1" si="21"/>
        <v>360</v>
      </c>
      <c r="K151" s="7">
        <f t="shared" ca="1" si="22"/>
        <v>50</v>
      </c>
      <c r="L151" s="7">
        <f ca="1">Tabla1[[#This Row],[Costo peaje]]+Tabla1[[#This Row],[Costo combustible]]+Tabla1[[#This Row],[Costos varios]]</f>
        <v>504</v>
      </c>
      <c r="M151" s="7">
        <f ca="1">Tabla1[[#This Row],[Valor flete]]-Tabla1[[#This Row],[Total costos]]</f>
        <v>3912</v>
      </c>
      <c r="N151" s="1">
        <f t="shared" ca="1" si="23"/>
        <v>3</v>
      </c>
      <c r="O151" s="1" t="s">
        <v>83</v>
      </c>
      <c r="P151" s="1" t="str">
        <f ca="1">VLOOKUP(MONTH(Tabla1[[#This Row],[Fecha]]),Tabla2[],2,0)</f>
        <v>Oct</v>
      </c>
      <c r="Q151" s="1">
        <f ca="1">YEAR(Tabla1[[#This Row],[Fecha]])</f>
        <v>2018</v>
      </c>
    </row>
    <row r="152" spans="1:17" x14ac:dyDescent="0.2">
      <c r="A152" s="9">
        <f t="shared" ca="1" si="16"/>
        <v>42809</v>
      </c>
      <c r="B152" s="1" t="str">
        <f t="shared" ca="1" si="17"/>
        <v>AQ-137</v>
      </c>
      <c r="C152" s="1" t="s">
        <v>87</v>
      </c>
      <c r="D152" s="7">
        <f t="shared" ca="1" si="18"/>
        <v>13</v>
      </c>
      <c r="E152" s="1" t="s">
        <v>58</v>
      </c>
      <c r="F152" s="1" t="s">
        <v>62</v>
      </c>
      <c r="G152" s="1" t="str">
        <f>CONCATENATE(Tabla1[[#This Row],[Origen]],"-",Tabla1[[#This Row],[Destino]])</f>
        <v>Chihuahua-Guadalupe</v>
      </c>
      <c r="H152" s="7">
        <f t="shared" ca="1" si="19"/>
        <v>3491</v>
      </c>
      <c r="I152" s="7">
        <f t="shared" ca="1" si="20"/>
        <v>50</v>
      </c>
      <c r="J152" s="7">
        <f t="shared" ca="1" si="21"/>
        <v>473</v>
      </c>
      <c r="K152" s="7">
        <f t="shared" ca="1" si="22"/>
        <v>124</v>
      </c>
      <c r="L152" s="7">
        <f ca="1">Tabla1[[#This Row],[Costo peaje]]+Tabla1[[#This Row],[Costo combustible]]+Tabla1[[#This Row],[Costos varios]]</f>
        <v>647</v>
      </c>
      <c r="M152" s="7">
        <f ca="1">Tabla1[[#This Row],[Valor flete]]-Tabla1[[#This Row],[Total costos]]</f>
        <v>2844</v>
      </c>
      <c r="N152" s="1">
        <f t="shared" ca="1" si="23"/>
        <v>7</v>
      </c>
      <c r="O152" s="1" t="s">
        <v>84</v>
      </c>
      <c r="P152" s="1" t="str">
        <f ca="1">VLOOKUP(MONTH(Tabla1[[#This Row],[Fecha]]),Tabla2[],2,0)</f>
        <v>Mar</v>
      </c>
      <c r="Q152" s="1">
        <f ca="1">YEAR(Tabla1[[#This Row],[Fecha]])</f>
        <v>2017</v>
      </c>
    </row>
    <row r="153" spans="1:17" x14ac:dyDescent="0.2">
      <c r="A153" s="9">
        <f t="shared" ca="1" si="16"/>
        <v>42945</v>
      </c>
      <c r="B153" s="1" t="str">
        <f t="shared" ca="1" si="17"/>
        <v>AQ-283</v>
      </c>
      <c r="C153" s="1" t="s">
        <v>88</v>
      </c>
      <c r="D153" s="7">
        <f t="shared" ca="1" si="18"/>
        <v>14</v>
      </c>
      <c r="E153" s="1" t="s">
        <v>59</v>
      </c>
      <c r="F153" s="1" t="s">
        <v>63</v>
      </c>
      <c r="G153" s="1" t="str">
        <f>CONCATENATE(Tabla1[[#This Row],[Origen]],"-",Tabla1[[#This Row],[Destino]])</f>
        <v>Naucalpan de Juárez-Acapulco de Juárez</v>
      </c>
      <c r="H153" s="7">
        <f t="shared" ca="1" si="19"/>
        <v>1987</v>
      </c>
      <c r="I153" s="7">
        <f t="shared" ca="1" si="20"/>
        <v>67</v>
      </c>
      <c r="J153" s="7">
        <f t="shared" ca="1" si="21"/>
        <v>323</v>
      </c>
      <c r="K153" s="7">
        <f t="shared" ca="1" si="22"/>
        <v>76</v>
      </c>
      <c r="L153" s="7">
        <f ca="1">Tabla1[[#This Row],[Costo peaje]]+Tabla1[[#This Row],[Costo combustible]]+Tabla1[[#This Row],[Costos varios]]</f>
        <v>466</v>
      </c>
      <c r="M153" s="7">
        <f ca="1">Tabla1[[#This Row],[Valor flete]]-Tabla1[[#This Row],[Total costos]]</f>
        <v>1521</v>
      </c>
      <c r="N153" s="1">
        <f t="shared" ca="1" si="23"/>
        <v>7</v>
      </c>
      <c r="O153" s="1" t="s">
        <v>85</v>
      </c>
      <c r="P153" s="1" t="str">
        <f ca="1">VLOOKUP(MONTH(Tabla1[[#This Row],[Fecha]]),Tabla2[],2,0)</f>
        <v>Jul</v>
      </c>
      <c r="Q153" s="1">
        <f ca="1">YEAR(Tabla1[[#This Row],[Fecha]])</f>
        <v>2017</v>
      </c>
    </row>
    <row r="154" spans="1:17" x14ac:dyDescent="0.2">
      <c r="A154" s="9">
        <f t="shared" ca="1" si="16"/>
        <v>43015</v>
      </c>
      <c r="B154" s="1" t="str">
        <f t="shared" ca="1" si="17"/>
        <v>AQ-742</v>
      </c>
      <c r="C154" s="1" t="s">
        <v>89</v>
      </c>
      <c r="D154" s="7">
        <f t="shared" ca="1" si="18"/>
        <v>12</v>
      </c>
      <c r="E154" s="1" t="s">
        <v>60</v>
      </c>
      <c r="F154" s="1" t="s">
        <v>64</v>
      </c>
      <c r="G154" s="1" t="str">
        <f>CONCATENATE(Tabla1[[#This Row],[Origen]],"-",Tabla1[[#This Row],[Destino]])</f>
        <v>Mérida-Tlalnepantla de Baz</v>
      </c>
      <c r="H154" s="7">
        <f t="shared" ca="1" si="19"/>
        <v>1818</v>
      </c>
      <c r="I154" s="7">
        <f t="shared" ca="1" si="20"/>
        <v>166</v>
      </c>
      <c r="J154" s="7">
        <f t="shared" ca="1" si="21"/>
        <v>350</v>
      </c>
      <c r="K154" s="7">
        <f t="shared" ca="1" si="22"/>
        <v>90</v>
      </c>
      <c r="L154" s="7">
        <f ca="1">Tabla1[[#This Row],[Costo peaje]]+Tabla1[[#This Row],[Costo combustible]]+Tabla1[[#This Row],[Costos varios]]</f>
        <v>606</v>
      </c>
      <c r="M154" s="7">
        <f ca="1">Tabla1[[#This Row],[Valor flete]]-Tabla1[[#This Row],[Total costos]]</f>
        <v>1212</v>
      </c>
      <c r="N154" s="1">
        <f t="shared" ca="1" si="23"/>
        <v>9</v>
      </c>
      <c r="O154" s="1" t="s">
        <v>78</v>
      </c>
      <c r="P154" s="1" t="str">
        <f ca="1">VLOOKUP(MONTH(Tabla1[[#This Row],[Fecha]]),Tabla2[],2,0)</f>
        <v>Oct</v>
      </c>
      <c r="Q154" s="1">
        <f ca="1">YEAR(Tabla1[[#This Row],[Fecha]])</f>
        <v>2017</v>
      </c>
    </row>
    <row r="155" spans="1:17" x14ac:dyDescent="0.2">
      <c r="A155" s="9">
        <f t="shared" ca="1" si="16"/>
        <v>42948</v>
      </c>
      <c r="B155" s="1" t="str">
        <f t="shared" ca="1" si="17"/>
        <v>AQ-980</v>
      </c>
      <c r="C155" s="1" t="s">
        <v>90</v>
      </c>
      <c r="D155" s="7">
        <f t="shared" ca="1" si="18"/>
        <v>23</v>
      </c>
      <c r="E155" s="1" t="s">
        <v>61</v>
      </c>
      <c r="F155" s="1" t="s">
        <v>65</v>
      </c>
      <c r="G155" s="1" t="str">
        <f>CONCATENATE(Tabla1[[#This Row],[Origen]],"-",Tabla1[[#This Row],[Destino]])</f>
        <v>San Luis Potosí-Cancún</v>
      </c>
      <c r="H155" s="7">
        <f t="shared" ca="1" si="19"/>
        <v>3211</v>
      </c>
      <c r="I155" s="7">
        <f t="shared" ca="1" si="20"/>
        <v>176</v>
      </c>
      <c r="J155" s="7">
        <f t="shared" ca="1" si="21"/>
        <v>431</v>
      </c>
      <c r="K155" s="7">
        <f t="shared" ca="1" si="22"/>
        <v>151</v>
      </c>
      <c r="L155" s="7">
        <f ca="1">Tabla1[[#This Row],[Costo peaje]]+Tabla1[[#This Row],[Costo combustible]]+Tabla1[[#This Row],[Costos varios]]</f>
        <v>758</v>
      </c>
      <c r="M155" s="7">
        <f ca="1">Tabla1[[#This Row],[Valor flete]]-Tabla1[[#This Row],[Total costos]]</f>
        <v>2453</v>
      </c>
      <c r="N155" s="1">
        <f t="shared" ca="1" si="23"/>
        <v>8</v>
      </c>
      <c r="O155" s="1" t="s">
        <v>79</v>
      </c>
      <c r="P155" s="1" t="str">
        <f ca="1">VLOOKUP(MONTH(Tabla1[[#This Row],[Fecha]]),Tabla2[],2,0)</f>
        <v>Ago</v>
      </c>
      <c r="Q155" s="1">
        <f ca="1">YEAR(Tabla1[[#This Row],[Fecha]])</f>
        <v>2017</v>
      </c>
    </row>
    <row r="156" spans="1:17" x14ac:dyDescent="0.2">
      <c r="A156" s="9">
        <f t="shared" ca="1" si="16"/>
        <v>43212</v>
      </c>
      <c r="B156" s="1" t="str">
        <f t="shared" ca="1" si="17"/>
        <v>AQ-228</v>
      </c>
      <c r="C156" s="1" t="s">
        <v>32</v>
      </c>
      <c r="D156" s="7">
        <f t="shared" ca="1" si="18"/>
        <v>10</v>
      </c>
      <c r="E156" s="1" t="s">
        <v>48</v>
      </c>
      <c r="F156" s="1" t="s">
        <v>66</v>
      </c>
      <c r="G156" s="1" t="str">
        <f>CONCATENATE(Tabla1[[#This Row],[Origen]],"-",Tabla1[[#This Row],[Destino]])</f>
        <v>Ciudad de México-Santiago de Querétaro</v>
      </c>
      <c r="H156" s="7">
        <f t="shared" ca="1" si="19"/>
        <v>3848</v>
      </c>
      <c r="I156" s="7">
        <f t="shared" ca="1" si="20"/>
        <v>195</v>
      </c>
      <c r="J156" s="7">
        <f t="shared" ca="1" si="21"/>
        <v>308</v>
      </c>
      <c r="K156" s="7">
        <f t="shared" ca="1" si="22"/>
        <v>169</v>
      </c>
      <c r="L156" s="7">
        <f ca="1">Tabla1[[#This Row],[Costo peaje]]+Tabla1[[#This Row],[Costo combustible]]+Tabla1[[#This Row],[Costos varios]]</f>
        <v>672</v>
      </c>
      <c r="M156" s="7">
        <f ca="1">Tabla1[[#This Row],[Valor flete]]-Tabla1[[#This Row],[Total costos]]</f>
        <v>3176</v>
      </c>
      <c r="N156" s="1">
        <f t="shared" ca="1" si="23"/>
        <v>4</v>
      </c>
      <c r="O156" s="1" t="s">
        <v>80</v>
      </c>
      <c r="P156" s="1" t="str">
        <f ca="1">VLOOKUP(MONTH(Tabla1[[#This Row],[Fecha]]),Tabla2[],2,0)</f>
        <v>Abr</v>
      </c>
      <c r="Q156" s="1">
        <f ca="1">YEAR(Tabla1[[#This Row],[Fecha]])</f>
        <v>2018</v>
      </c>
    </row>
    <row r="157" spans="1:17" x14ac:dyDescent="0.2">
      <c r="A157" s="9">
        <f t="shared" ca="1" si="16"/>
        <v>42964</v>
      </c>
      <c r="B157" s="1" t="str">
        <f t="shared" ca="1" si="17"/>
        <v>AQ-933</v>
      </c>
      <c r="C157" s="1" t="s">
        <v>33</v>
      </c>
      <c r="D157" s="7">
        <f t="shared" ca="1" si="18"/>
        <v>22</v>
      </c>
      <c r="E157" s="1" t="s">
        <v>49</v>
      </c>
      <c r="F157" s="1" t="s">
        <v>67</v>
      </c>
      <c r="G157" s="1" t="str">
        <f>CONCATENATE(Tabla1[[#This Row],[Origen]],"-",Tabla1[[#This Row],[Destino]])</f>
        <v>Ecatepec-Chimalhuacán</v>
      </c>
      <c r="H157" s="7">
        <f t="shared" ca="1" si="19"/>
        <v>1081</v>
      </c>
      <c r="I157" s="7">
        <f t="shared" ca="1" si="20"/>
        <v>197</v>
      </c>
      <c r="J157" s="7">
        <f t="shared" ca="1" si="21"/>
        <v>490</v>
      </c>
      <c r="K157" s="7">
        <f t="shared" ca="1" si="22"/>
        <v>106</v>
      </c>
      <c r="L157" s="7">
        <f ca="1">Tabla1[[#This Row],[Costo peaje]]+Tabla1[[#This Row],[Costo combustible]]+Tabla1[[#This Row],[Costos varios]]</f>
        <v>793</v>
      </c>
      <c r="M157" s="7">
        <f ca="1">Tabla1[[#This Row],[Valor flete]]-Tabla1[[#This Row],[Total costos]]</f>
        <v>288</v>
      </c>
      <c r="N157" s="1">
        <f t="shared" ca="1" si="23"/>
        <v>3</v>
      </c>
      <c r="O157" s="1" t="s">
        <v>81</v>
      </c>
      <c r="P157" s="1" t="str">
        <f ca="1">VLOOKUP(MONTH(Tabla1[[#This Row],[Fecha]]),Tabla2[],2,0)</f>
        <v>Ago</v>
      </c>
      <c r="Q157" s="1">
        <f ca="1">YEAR(Tabla1[[#This Row],[Fecha]])</f>
        <v>2017</v>
      </c>
    </row>
    <row r="158" spans="1:17" x14ac:dyDescent="0.2">
      <c r="A158" s="9">
        <f t="shared" ca="1" si="16"/>
        <v>42772</v>
      </c>
      <c r="B158" s="1" t="str">
        <f t="shared" ca="1" si="17"/>
        <v>AQ-527</v>
      </c>
      <c r="C158" s="1" t="s">
        <v>86</v>
      </c>
      <c r="D158" s="7">
        <f t="shared" ca="1" si="18"/>
        <v>9</v>
      </c>
      <c r="E158" s="1" t="s">
        <v>50</v>
      </c>
      <c r="F158" s="1" t="s">
        <v>68</v>
      </c>
      <c r="G158" s="1" t="str">
        <f>CONCATENATE(Tabla1[[#This Row],[Origen]],"-",Tabla1[[#This Row],[Destino]])</f>
        <v>Guadalajara-Torreón</v>
      </c>
      <c r="H158" s="7">
        <f t="shared" ca="1" si="19"/>
        <v>4624</v>
      </c>
      <c r="I158" s="7">
        <f t="shared" ca="1" si="20"/>
        <v>70</v>
      </c>
      <c r="J158" s="7">
        <f t="shared" ca="1" si="21"/>
        <v>455</v>
      </c>
      <c r="K158" s="7">
        <f t="shared" ca="1" si="22"/>
        <v>133</v>
      </c>
      <c r="L158" s="7">
        <f ca="1">Tabla1[[#This Row],[Costo peaje]]+Tabla1[[#This Row],[Costo combustible]]+Tabla1[[#This Row],[Costos varios]]</f>
        <v>658</v>
      </c>
      <c r="M158" s="7">
        <f ca="1">Tabla1[[#This Row],[Valor flete]]-Tabla1[[#This Row],[Total costos]]</f>
        <v>3966</v>
      </c>
      <c r="N158" s="1">
        <f t="shared" ca="1" si="23"/>
        <v>5</v>
      </c>
      <c r="O158" s="1" t="s">
        <v>82</v>
      </c>
      <c r="P158" s="1" t="str">
        <f ca="1">VLOOKUP(MONTH(Tabla1[[#This Row],[Fecha]]),Tabla2[],2,0)</f>
        <v>Feb</v>
      </c>
      <c r="Q158" s="1">
        <f ca="1">YEAR(Tabla1[[#This Row],[Fecha]])</f>
        <v>2017</v>
      </c>
    </row>
    <row r="159" spans="1:17" x14ac:dyDescent="0.2">
      <c r="A159" s="9">
        <f t="shared" ca="1" si="16"/>
        <v>43036</v>
      </c>
      <c r="B159" s="1" t="str">
        <f t="shared" ca="1" si="17"/>
        <v>AQ-290</v>
      </c>
      <c r="C159" s="1" t="s">
        <v>87</v>
      </c>
      <c r="D159" s="7">
        <f t="shared" ca="1" si="18"/>
        <v>19</v>
      </c>
      <c r="E159" s="1" t="s">
        <v>51</v>
      </c>
      <c r="F159" s="1" t="s">
        <v>69</v>
      </c>
      <c r="G159" s="1" t="str">
        <f>CONCATENATE(Tabla1[[#This Row],[Origen]],"-",Tabla1[[#This Row],[Destino]])</f>
        <v>Puebla de Zaragoza-Morelia</v>
      </c>
      <c r="H159" s="7">
        <f t="shared" ca="1" si="19"/>
        <v>1235</v>
      </c>
      <c r="I159" s="7">
        <f t="shared" ca="1" si="20"/>
        <v>65</v>
      </c>
      <c r="J159" s="7">
        <f t="shared" ca="1" si="21"/>
        <v>373</v>
      </c>
      <c r="K159" s="7">
        <f t="shared" ca="1" si="22"/>
        <v>127</v>
      </c>
      <c r="L159" s="7">
        <f ca="1">Tabla1[[#This Row],[Costo peaje]]+Tabla1[[#This Row],[Costo combustible]]+Tabla1[[#This Row],[Costos varios]]</f>
        <v>565</v>
      </c>
      <c r="M159" s="7">
        <f ca="1">Tabla1[[#This Row],[Valor flete]]-Tabla1[[#This Row],[Total costos]]</f>
        <v>670</v>
      </c>
      <c r="N159" s="1">
        <f t="shared" ca="1" si="23"/>
        <v>2</v>
      </c>
      <c r="O159" s="1" t="s">
        <v>83</v>
      </c>
      <c r="P159" s="1" t="str">
        <f ca="1">VLOOKUP(MONTH(Tabla1[[#This Row],[Fecha]]),Tabla2[],2,0)</f>
        <v>Oct</v>
      </c>
      <c r="Q159" s="1">
        <f ca="1">YEAR(Tabla1[[#This Row],[Fecha]])</f>
        <v>2017</v>
      </c>
    </row>
    <row r="160" spans="1:17" x14ac:dyDescent="0.2">
      <c r="A160" s="9">
        <f t="shared" ca="1" si="16"/>
        <v>43165</v>
      </c>
      <c r="B160" s="1" t="str">
        <f t="shared" ca="1" si="17"/>
        <v>AQ-447</v>
      </c>
      <c r="C160" s="1" t="s">
        <v>88</v>
      </c>
      <c r="D160" s="7">
        <f t="shared" ca="1" si="18"/>
        <v>29</v>
      </c>
      <c r="E160" s="1" t="s">
        <v>52</v>
      </c>
      <c r="F160" s="1" t="s">
        <v>70</v>
      </c>
      <c r="G160" s="1" t="str">
        <f>CONCATENATE(Tabla1[[#This Row],[Origen]],"-",Tabla1[[#This Row],[Destino]])</f>
        <v>Ciudad Juárez-Reynosa</v>
      </c>
      <c r="H160" s="7">
        <f t="shared" ca="1" si="19"/>
        <v>2138</v>
      </c>
      <c r="I160" s="7">
        <f t="shared" ca="1" si="20"/>
        <v>92</v>
      </c>
      <c r="J160" s="7">
        <f t="shared" ca="1" si="21"/>
        <v>445</v>
      </c>
      <c r="K160" s="7">
        <f t="shared" ca="1" si="22"/>
        <v>55</v>
      </c>
      <c r="L160" s="7">
        <f ca="1">Tabla1[[#This Row],[Costo peaje]]+Tabla1[[#This Row],[Costo combustible]]+Tabla1[[#This Row],[Costos varios]]</f>
        <v>592</v>
      </c>
      <c r="M160" s="7">
        <f ca="1">Tabla1[[#This Row],[Valor flete]]-Tabla1[[#This Row],[Total costos]]</f>
        <v>1546</v>
      </c>
      <c r="N160" s="1">
        <f t="shared" ca="1" si="23"/>
        <v>1</v>
      </c>
      <c r="O160" s="1" t="s">
        <v>84</v>
      </c>
      <c r="P160" s="1" t="str">
        <f ca="1">VLOOKUP(MONTH(Tabla1[[#This Row],[Fecha]]),Tabla2[],2,0)</f>
        <v>Mar</v>
      </c>
      <c r="Q160" s="1">
        <f ca="1">YEAR(Tabla1[[#This Row],[Fecha]])</f>
        <v>2018</v>
      </c>
    </row>
    <row r="161" spans="1:17" x14ac:dyDescent="0.2">
      <c r="A161" s="9">
        <f t="shared" ca="1" si="16"/>
        <v>43054</v>
      </c>
      <c r="B161" s="1" t="str">
        <f t="shared" ca="1" si="17"/>
        <v>AQ-399</v>
      </c>
      <c r="C161" s="1" t="s">
        <v>89</v>
      </c>
      <c r="D161" s="7">
        <f t="shared" ca="1" si="18"/>
        <v>18</v>
      </c>
      <c r="E161" s="1" t="s">
        <v>53</v>
      </c>
      <c r="F161" s="1" t="s">
        <v>71</v>
      </c>
      <c r="G161" s="1" t="str">
        <f>CONCATENATE(Tabla1[[#This Row],[Origen]],"-",Tabla1[[#This Row],[Destino]])</f>
        <v>Tijuana-Tlaquepaque</v>
      </c>
      <c r="H161" s="7">
        <f t="shared" ca="1" si="19"/>
        <v>3450</v>
      </c>
      <c r="I161" s="7">
        <f t="shared" ca="1" si="20"/>
        <v>190</v>
      </c>
      <c r="J161" s="7">
        <f t="shared" ca="1" si="21"/>
        <v>436</v>
      </c>
      <c r="K161" s="7">
        <f t="shared" ca="1" si="22"/>
        <v>147</v>
      </c>
      <c r="L161" s="7">
        <f ca="1">Tabla1[[#This Row],[Costo peaje]]+Tabla1[[#This Row],[Costo combustible]]+Tabla1[[#This Row],[Costos varios]]</f>
        <v>773</v>
      </c>
      <c r="M161" s="7">
        <f ca="1">Tabla1[[#This Row],[Valor flete]]-Tabla1[[#This Row],[Total costos]]</f>
        <v>2677</v>
      </c>
      <c r="N161" s="1">
        <f t="shared" ca="1" si="23"/>
        <v>7</v>
      </c>
      <c r="O161" s="1" t="s">
        <v>85</v>
      </c>
      <c r="P161" s="1" t="str">
        <f ca="1">VLOOKUP(MONTH(Tabla1[[#This Row],[Fecha]]),Tabla2[],2,0)</f>
        <v>Nov</v>
      </c>
      <c r="Q161" s="1">
        <f ca="1">YEAR(Tabla1[[#This Row],[Fecha]])</f>
        <v>2017</v>
      </c>
    </row>
    <row r="162" spans="1:17" x14ac:dyDescent="0.2">
      <c r="A162" s="9">
        <f t="shared" ca="1" si="16"/>
        <v>43367</v>
      </c>
      <c r="B162" s="1" t="str">
        <f t="shared" ca="1" si="17"/>
        <v>AQ-990</v>
      </c>
      <c r="C162" s="1" t="s">
        <v>90</v>
      </c>
      <c r="D162" s="7">
        <f t="shared" ca="1" si="18"/>
        <v>12</v>
      </c>
      <c r="E162" s="1" t="s">
        <v>54</v>
      </c>
      <c r="F162" s="1" t="s">
        <v>72</v>
      </c>
      <c r="G162" s="1" t="str">
        <f>CONCATENATE(Tabla1[[#This Row],[Origen]],"-",Tabla1[[#This Row],[Destino]])</f>
        <v>León-Tuxtla Gutiérrez</v>
      </c>
      <c r="H162" s="7">
        <f t="shared" ca="1" si="19"/>
        <v>1392</v>
      </c>
      <c r="I162" s="7">
        <f t="shared" ca="1" si="20"/>
        <v>178</v>
      </c>
      <c r="J162" s="7">
        <f t="shared" ca="1" si="21"/>
        <v>366</v>
      </c>
      <c r="K162" s="7">
        <f t="shared" ca="1" si="22"/>
        <v>161</v>
      </c>
      <c r="L162" s="7">
        <f ca="1">Tabla1[[#This Row],[Costo peaje]]+Tabla1[[#This Row],[Costo combustible]]+Tabla1[[#This Row],[Costos varios]]</f>
        <v>705</v>
      </c>
      <c r="M162" s="7">
        <f ca="1">Tabla1[[#This Row],[Valor flete]]-Tabla1[[#This Row],[Total costos]]</f>
        <v>687</v>
      </c>
      <c r="N162" s="1">
        <f t="shared" ca="1" si="23"/>
        <v>10</v>
      </c>
      <c r="O162" s="1" t="s">
        <v>78</v>
      </c>
      <c r="P162" s="1" t="str">
        <f ca="1">VLOOKUP(MONTH(Tabla1[[#This Row],[Fecha]]),Tabla2[],2,0)</f>
        <v>Set</v>
      </c>
      <c r="Q162" s="1">
        <f ca="1">YEAR(Tabla1[[#This Row],[Fecha]])</f>
        <v>2018</v>
      </c>
    </row>
    <row r="163" spans="1:17" x14ac:dyDescent="0.2">
      <c r="A163" s="9">
        <f t="shared" ca="1" si="16"/>
        <v>43099</v>
      </c>
      <c r="B163" s="1" t="str">
        <f t="shared" ca="1" si="17"/>
        <v>AQ-606</v>
      </c>
      <c r="C163" s="1" t="s">
        <v>32</v>
      </c>
      <c r="D163" s="7">
        <f t="shared" ca="1" si="18"/>
        <v>12</v>
      </c>
      <c r="E163" s="1" t="s">
        <v>55</v>
      </c>
      <c r="F163" s="1" t="s">
        <v>73</v>
      </c>
      <c r="G163" s="1" t="str">
        <f>CONCATENATE(Tabla1[[#This Row],[Origen]],"-",Tabla1[[#This Row],[Destino]])</f>
        <v>Zapopan-Victoria de Durango</v>
      </c>
      <c r="H163" s="7">
        <f t="shared" ca="1" si="19"/>
        <v>3389</v>
      </c>
      <c r="I163" s="7">
        <f t="shared" ca="1" si="20"/>
        <v>177</v>
      </c>
      <c r="J163" s="7">
        <f t="shared" ca="1" si="21"/>
        <v>362</v>
      </c>
      <c r="K163" s="7">
        <f t="shared" ca="1" si="22"/>
        <v>136</v>
      </c>
      <c r="L163" s="7">
        <f ca="1">Tabla1[[#This Row],[Costo peaje]]+Tabla1[[#This Row],[Costo combustible]]+Tabla1[[#This Row],[Costos varios]]</f>
        <v>675</v>
      </c>
      <c r="M163" s="7">
        <f ca="1">Tabla1[[#This Row],[Valor flete]]-Tabla1[[#This Row],[Total costos]]</f>
        <v>2714</v>
      </c>
      <c r="N163" s="1">
        <f t="shared" ca="1" si="23"/>
        <v>4</v>
      </c>
      <c r="O163" s="1" t="s">
        <v>79</v>
      </c>
      <c r="P163" s="1" t="str">
        <f ca="1">VLOOKUP(MONTH(Tabla1[[#This Row],[Fecha]]),Tabla2[],2,0)</f>
        <v>Dic</v>
      </c>
      <c r="Q163" s="1">
        <f ca="1">YEAR(Tabla1[[#This Row],[Fecha]])</f>
        <v>2017</v>
      </c>
    </row>
    <row r="164" spans="1:17" x14ac:dyDescent="0.2">
      <c r="A164" s="9">
        <f t="shared" ca="1" si="16"/>
        <v>42790</v>
      </c>
      <c r="B164" s="1" t="str">
        <f t="shared" ca="1" si="17"/>
        <v>AQ-473</v>
      </c>
      <c r="C164" s="1" t="s">
        <v>33</v>
      </c>
      <c r="D164" s="7">
        <f t="shared" ca="1" si="18"/>
        <v>11</v>
      </c>
      <c r="E164" s="1" t="s">
        <v>56</v>
      </c>
      <c r="F164" s="1" t="s">
        <v>74</v>
      </c>
      <c r="G164" s="1" t="str">
        <f>CONCATENATE(Tabla1[[#This Row],[Origen]],"-",Tabla1[[#This Row],[Destino]])</f>
        <v>Monterrey-Toluca de Lerdo</v>
      </c>
      <c r="H164" s="7">
        <f t="shared" ca="1" si="19"/>
        <v>4575</v>
      </c>
      <c r="I164" s="7">
        <f t="shared" ca="1" si="20"/>
        <v>101</v>
      </c>
      <c r="J164" s="7">
        <f t="shared" ca="1" si="21"/>
        <v>332</v>
      </c>
      <c r="K164" s="7">
        <f t="shared" ca="1" si="22"/>
        <v>160</v>
      </c>
      <c r="L164" s="7">
        <f ca="1">Tabla1[[#This Row],[Costo peaje]]+Tabla1[[#This Row],[Costo combustible]]+Tabla1[[#This Row],[Costos varios]]</f>
        <v>593</v>
      </c>
      <c r="M164" s="7">
        <f ca="1">Tabla1[[#This Row],[Valor flete]]-Tabla1[[#This Row],[Total costos]]</f>
        <v>3982</v>
      </c>
      <c r="N164" s="1">
        <f t="shared" ca="1" si="23"/>
        <v>6</v>
      </c>
      <c r="O164" s="1" t="s">
        <v>80</v>
      </c>
      <c r="P164" s="1" t="str">
        <f ca="1">VLOOKUP(MONTH(Tabla1[[#This Row],[Fecha]]),Tabla2[],2,0)</f>
        <v>Feb</v>
      </c>
      <c r="Q164" s="1">
        <f ca="1">YEAR(Tabla1[[#This Row],[Fecha]])</f>
        <v>2017</v>
      </c>
    </row>
    <row r="165" spans="1:17" x14ac:dyDescent="0.2">
      <c r="A165" s="9">
        <f t="shared" ca="1" si="16"/>
        <v>43021</v>
      </c>
      <c r="B165" s="1" t="str">
        <f t="shared" ca="1" si="17"/>
        <v>AQ-676</v>
      </c>
      <c r="C165" s="1" t="s">
        <v>86</v>
      </c>
      <c r="D165" s="7">
        <f t="shared" ca="1" si="18"/>
        <v>12</v>
      </c>
      <c r="E165" s="1" t="s">
        <v>57</v>
      </c>
      <c r="F165" s="1" t="s">
        <v>75</v>
      </c>
      <c r="G165" s="1" t="str">
        <f>CONCATENATE(Tabla1[[#This Row],[Origen]],"-",Tabla1[[#This Row],[Destino]])</f>
        <v>Nezahualcóyotl-Ciudad López Mateos</v>
      </c>
      <c r="H165" s="7">
        <f t="shared" ca="1" si="19"/>
        <v>3526</v>
      </c>
      <c r="I165" s="7">
        <f t="shared" ca="1" si="20"/>
        <v>80</v>
      </c>
      <c r="J165" s="7">
        <f t="shared" ca="1" si="21"/>
        <v>363</v>
      </c>
      <c r="K165" s="7">
        <f t="shared" ca="1" si="22"/>
        <v>139</v>
      </c>
      <c r="L165" s="7">
        <f ca="1">Tabla1[[#This Row],[Costo peaje]]+Tabla1[[#This Row],[Costo combustible]]+Tabla1[[#This Row],[Costos varios]]</f>
        <v>582</v>
      </c>
      <c r="M165" s="7">
        <f ca="1">Tabla1[[#This Row],[Valor flete]]-Tabla1[[#This Row],[Total costos]]</f>
        <v>2944</v>
      </c>
      <c r="N165" s="1">
        <f t="shared" ca="1" si="23"/>
        <v>5</v>
      </c>
      <c r="O165" s="1" t="s">
        <v>81</v>
      </c>
      <c r="P165" s="1" t="str">
        <f ca="1">VLOOKUP(MONTH(Tabla1[[#This Row],[Fecha]]),Tabla2[],2,0)</f>
        <v>Oct</v>
      </c>
      <c r="Q165" s="1">
        <f ca="1">YEAR(Tabla1[[#This Row],[Fecha]])</f>
        <v>2017</v>
      </c>
    </row>
    <row r="166" spans="1:17" x14ac:dyDescent="0.2">
      <c r="A166" s="9">
        <f t="shared" ca="1" si="16"/>
        <v>42752</v>
      </c>
      <c r="B166" s="1" t="str">
        <f t="shared" ca="1" si="17"/>
        <v>AQ-286</v>
      </c>
      <c r="C166" s="1" t="s">
        <v>87</v>
      </c>
      <c r="D166" s="7">
        <f t="shared" ca="1" si="18"/>
        <v>21</v>
      </c>
      <c r="E166" s="1" t="s">
        <v>58</v>
      </c>
      <c r="F166" s="1" t="s">
        <v>76</v>
      </c>
      <c r="G166" s="1" t="str">
        <f>CONCATENATE(Tabla1[[#This Row],[Origen]],"-",Tabla1[[#This Row],[Destino]])</f>
        <v>Chihuahua-Cuautitlán Izcalli</v>
      </c>
      <c r="H166" s="7">
        <f t="shared" ca="1" si="19"/>
        <v>3000</v>
      </c>
      <c r="I166" s="7">
        <f t="shared" ca="1" si="20"/>
        <v>93</v>
      </c>
      <c r="J166" s="7">
        <f t="shared" ca="1" si="21"/>
        <v>435</v>
      </c>
      <c r="K166" s="7">
        <f t="shared" ca="1" si="22"/>
        <v>189</v>
      </c>
      <c r="L166" s="7">
        <f ca="1">Tabla1[[#This Row],[Costo peaje]]+Tabla1[[#This Row],[Costo combustible]]+Tabla1[[#This Row],[Costos varios]]</f>
        <v>717</v>
      </c>
      <c r="M166" s="7">
        <f ca="1">Tabla1[[#This Row],[Valor flete]]-Tabla1[[#This Row],[Total costos]]</f>
        <v>2283</v>
      </c>
      <c r="N166" s="1">
        <f t="shared" ca="1" si="23"/>
        <v>3</v>
      </c>
      <c r="O166" s="1" t="s">
        <v>82</v>
      </c>
      <c r="P166" s="1" t="str">
        <f ca="1">VLOOKUP(MONTH(Tabla1[[#This Row],[Fecha]]),Tabla2[],2,0)</f>
        <v>Ene</v>
      </c>
      <c r="Q166" s="1">
        <f ca="1">YEAR(Tabla1[[#This Row],[Fecha]])</f>
        <v>2017</v>
      </c>
    </row>
    <row r="167" spans="1:17" x14ac:dyDescent="0.2">
      <c r="A167" s="9">
        <f t="shared" ca="1" si="16"/>
        <v>43363</v>
      </c>
      <c r="B167" s="1" t="str">
        <f t="shared" ca="1" si="17"/>
        <v>AQ-457</v>
      </c>
      <c r="C167" s="1" t="s">
        <v>88</v>
      </c>
      <c r="D167" s="7">
        <f t="shared" ca="1" si="18"/>
        <v>26</v>
      </c>
      <c r="E167" s="1" t="s">
        <v>59</v>
      </c>
      <c r="F167" s="1" t="s">
        <v>62</v>
      </c>
      <c r="G167" s="1" t="str">
        <f>CONCATENATE(Tabla1[[#This Row],[Origen]],"-",Tabla1[[#This Row],[Destino]])</f>
        <v>Naucalpan de Juárez-Guadalupe</v>
      </c>
      <c r="H167" s="7">
        <f t="shared" ca="1" si="19"/>
        <v>3575</v>
      </c>
      <c r="I167" s="7">
        <f t="shared" ca="1" si="20"/>
        <v>199</v>
      </c>
      <c r="J167" s="7">
        <f t="shared" ca="1" si="21"/>
        <v>414</v>
      </c>
      <c r="K167" s="7">
        <f t="shared" ca="1" si="22"/>
        <v>167</v>
      </c>
      <c r="L167" s="7">
        <f ca="1">Tabla1[[#This Row],[Costo peaje]]+Tabla1[[#This Row],[Costo combustible]]+Tabla1[[#This Row],[Costos varios]]</f>
        <v>780</v>
      </c>
      <c r="M167" s="7">
        <f ca="1">Tabla1[[#This Row],[Valor flete]]-Tabla1[[#This Row],[Total costos]]</f>
        <v>2795</v>
      </c>
      <c r="N167" s="1">
        <f t="shared" ca="1" si="23"/>
        <v>5</v>
      </c>
      <c r="O167" s="1" t="s">
        <v>83</v>
      </c>
      <c r="P167" s="1" t="str">
        <f ca="1">VLOOKUP(MONTH(Tabla1[[#This Row],[Fecha]]),Tabla2[],2,0)</f>
        <v>Set</v>
      </c>
      <c r="Q167" s="1">
        <f ca="1">YEAR(Tabla1[[#This Row],[Fecha]])</f>
        <v>2018</v>
      </c>
    </row>
    <row r="168" spans="1:17" x14ac:dyDescent="0.2">
      <c r="A168" s="9">
        <f t="shared" ca="1" si="16"/>
        <v>43162</v>
      </c>
      <c r="B168" s="1" t="str">
        <f t="shared" ca="1" si="17"/>
        <v>AQ-335</v>
      </c>
      <c r="C168" s="1" t="s">
        <v>89</v>
      </c>
      <c r="D168" s="7">
        <f t="shared" ca="1" si="18"/>
        <v>11</v>
      </c>
      <c r="E168" s="1" t="s">
        <v>60</v>
      </c>
      <c r="F168" s="1" t="s">
        <v>63</v>
      </c>
      <c r="G168" s="1" t="str">
        <f>CONCATENATE(Tabla1[[#This Row],[Origen]],"-",Tabla1[[#This Row],[Destino]])</f>
        <v>Mérida-Acapulco de Juárez</v>
      </c>
      <c r="H168" s="7">
        <f t="shared" ca="1" si="19"/>
        <v>4224</v>
      </c>
      <c r="I168" s="7">
        <f t="shared" ca="1" si="20"/>
        <v>99</v>
      </c>
      <c r="J168" s="7">
        <f t="shared" ca="1" si="21"/>
        <v>425</v>
      </c>
      <c r="K168" s="7">
        <f t="shared" ca="1" si="22"/>
        <v>103</v>
      </c>
      <c r="L168" s="7">
        <f ca="1">Tabla1[[#This Row],[Costo peaje]]+Tabla1[[#This Row],[Costo combustible]]+Tabla1[[#This Row],[Costos varios]]</f>
        <v>627</v>
      </c>
      <c r="M168" s="7">
        <f ca="1">Tabla1[[#This Row],[Valor flete]]-Tabla1[[#This Row],[Total costos]]</f>
        <v>3597</v>
      </c>
      <c r="N168" s="1">
        <f t="shared" ca="1" si="23"/>
        <v>5</v>
      </c>
      <c r="O168" s="1" t="s">
        <v>84</v>
      </c>
      <c r="P168" s="1" t="str">
        <f ca="1">VLOOKUP(MONTH(Tabla1[[#This Row],[Fecha]]),Tabla2[],2,0)</f>
        <v>Mar</v>
      </c>
      <c r="Q168" s="1">
        <f ca="1">YEAR(Tabla1[[#This Row],[Fecha]])</f>
        <v>2018</v>
      </c>
    </row>
    <row r="169" spans="1:17" x14ac:dyDescent="0.2">
      <c r="A169" s="9">
        <f t="shared" ca="1" si="16"/>
        <v>42875</v>
      </c>
      <c r="B169" s="1" t="str">
        <f t="shared" ca="1" si="17"/>
        <v>AQ-729</v>
      </c>
      <c r="C169" s="1" t="s">
        <v>90</v>
      </c>
      <c r="D169" s="7">
        <f t="shared" ca="1" si="18"/>
        <v>11</v>
      </c>
      <c r="E169" s="1" t="s">
        <v>61</v>
      </c>
      <c r="F169" s="1" t="s">
        <v>64</v>
      </c>
      <c r="G169" s="1" t="str">
        <f>CONCATENATE(Tabla1[[#This Row],[Origen]],"-",Tabla1[[#This Row],[Destino]])</f>
        <v>San Luis Potosí-Tlalnepantla de Baz</v>
      </c>
      <c r="H169" s="7">
        <f t="shared" ca="1" si="19"/>
        <v>4537</v>
      </c>
      <c r="I169" s="7">
        <f t="shared" ca="1" si="20"/>
        <v>67</v>
      </c>
      <c r="J169" s="7">
        <f t="shared" ca="1" si="21"/>
        <v>340</v>
      </c>
      <c r="K169" s="7">
        <f t="shared" ca="1" si="22"/>
        <v>190</v>
      </c>
      <c r="L169" s="7">
        <f ca="1">Tabla1[[#This Row],[Costo peaje]]+Tabla1[[#This Row],[Costo combustible]]+Tabla1[[#This Row],[Costos varios]]</f>
        <v>597</v>
      </c>
      <c r="M169" s="7">
        <f ca="1">Tabla1[[#This Row],[Valor flete]]-Tabla1[[#This Row],[Total costos]]</f>
        <v>3940</v>
      </c>
      <c r="N169" s="1">
        <f t="shared" ca="1" si="23"/>
        <v>2</v>
      </c>
      <c r="O169" s="1" t="s">
        <v>85</v>
      </c>
      <c r="P169" s="1" t="str">
        <f ca="1">VLOOKUP(MONTH(Tabla1[[#This Row],[Fecha]]),Tabla2[],2,0)</f>
        <v>May</v>
      </c>
      <c r="Q169" s="1">
        <f ca="1">YEAR(Tabla1[[#This Row],[Fecha]])</f>
        <v>2017</v>
      </c>
    </row>
    <row r="170" spans="1:17" x14ac:dyDescent="0.2">
      <c r="A170" s="9">
        <f t="shared" ca="1" si="16"/>
        <v>43498</v>
      </c>
      <c r="B170" s="1" t="str">
        <f t="shared" ca="1" si="17"/>
        <v>AQ-469</v>
      </c>
      <c r="C170" s="1" t="s">
        <v>32</v>
      </c>
      <c r="D170" s="7">
        <f t="shared" ca="1" si="18"/>
        <v>26</v>
      </c>
      <c r="E170" s="1" t="s">
        <v>48</v>
      </c>
      <c r="F170" s="1" t="s">
        <v>65</v>
      </c>
      <c r="G170" s="1" t="str">
        <f>CONCATENATE(Tabla1[[#This Row],[Origen]],"-",Tabla1[[#This Row],[Destino]])</f>
        <v>Ciudad de México-Cancún</v>
      </c>
      <c r="H170" s="7">
        <f t="shared" ca="1" si="19"/>
        <v>2055</v>
      </c>
      <c r="I170" s="7">
        <f t="shared" ca="1" si="20"/>
        <v>83</v>
      </c>
      <c r="J170" s="7">
        <f t="shared" ca="1" si="21"/>
        <v>427</v>
      </c>
      <c r="K170" s="7">
        <f t="shared" ca="1" si="22"/>
        <v>119</v>
      </c>
      <c r="L170" s="7">
        <f ca="1">Tabla1[[#This Row],[Costo peaje]]+Tabla1[[#This Row],[Costo combustible]]+Tabla1[[#This Row],[Costos varios]]</f>
        <v>629</v>
      </c>
      <c r="M170" s="7">
        <f ca="1">Tabla1[[#This Row],[Valor flete]]-Tabla1[[#This Row],[Total costos]]</f>
        <v>1426</v>
      </c>
      <c r="N170" s="1">
        <f t="shared" ca="1" si="23"/>
        <v>9</v>
      </c>
      <c r="O170" s="1" t="s">
        <v>78</v>
      </c>
      <c r="P170" s="1" t="str">
        <f ca="1">VLOOKUP(MONTH(Tabla1[[#This Row],[Fecha]]),Tabla2[],2,0)</f>
        <v>Feb</v>
      </c>
      <c r="Q170" s="1">
        <f ca="1">YEAR(Tabla1[[#This Row],[Fecha]])</f>
        <v>2019</v>
      </c>
    </row>
    <row r="171" spans="1:17" x14ac:dyDescent="0.2">
      <c r="A171" s="9">
        <f t="shared" ca="1" si="16"/>
        <v>42784</v>
      </c>
      <c r="B171" s="1" t="str">
        <f t="shared" ca="1" si="17"/>
        <v>AQ-856</v>
      </c>
      <c r="C171" s="1" t="s">
        <v>33</v>
      </c>
      <c r="D171" s="7">
        <f t="shared" ca="1" si="18"/>
        <v>4</v>
      </c>
      <c r="E171" s="1" t="s">
        <v>49</v>
      </c>
      <c r="F171" s="1" t="s">
        <v>66</v>
      </c>
      <c r="G171" s="1" t="str">
        <f>CONCATENATE(Tabla1[[#This Row],[Origen]],"-",Tabla1[[#This Row],[Destino]])</f>
        <v>Ecatepec-Santiago de Querétaro</v>
      </c>
      <c r="H171" s="7">
        <f t="shared" ca="1" si="19"/>
        <v>4983</v>
      </c>
      <c r="I171" s="7">
        <f t="shared" ca="1" si="20"/>
        <v>68</v>
      </c>
      <c r="J171" s="7">
        <f t="shared" ca="1" si="21"/>
        <v>415</v>
      </c>
      <c r="K171" s="7">
        <f t="shared" ca="1" si="22"/>
        <v>99</v>
      </c>
      <c r="L171" s="7">
        <f ca="1">Tabla1[[#This Row],[Costo peaje]]+Tabla1[[#This Row],[Costo combustible]]+Tabla1[[#This Row],[Costos varios]]</f>
        <v>582</v>
      </c>
      <c r="M171" s="7">
        <f ca="1">Tabla1[[#This Row],[Valor flete]]-Tabla1[[#This Row],[Total costos]]</f>
        <v>4401</v>
      </c>
      <c r="N171" s="1">
        <f t="shared" ca="1" si="23"/>
        <v>6</v>
      </c>
      <c r="O171" s="1" t="s">
        <v>79</v>
      </c>
      <c r="P171" s="1" t="str">
        <f ca="1">VLOOKUP(MONTH(Tabla1[[#This Row],[Fecha]]),Tabla2[],2,0)</f>
        <v>Feb</v>
      </c>
      <c r="Q171" s="1">
        <f ca="1">YEAR(Tabla1[[#This Row],[Fecha]])</f>
        <v>2017</v>
      </c>
    </row>
    <row r="172" spans="1:17" x14ac:dyDescent="0.2">
      <c r="A172" s="9">
        <f t="shared" ca="1" si="16"/>
        <v>42963</v>
      </c>
      <c r="B172" s="1" t="str">
        <f t="shared" ca="1" si="17"/>
        <v>AQ-335</v>
      </c>
      <c r="C172" s="1" t="s">
        <v>86</v>
      </c>
      <c r="D172" s="7">
        <f t="shared" ca="1" si="18"/>
        <v>18</v>
      </c>
      <c r="E172" s="1" t="s">
        <v>50</v>
      </c>
      <c r="F172" s="1" t="s">
        <v>67</v>
      </c>
      <c r="G172" s="1" t="str">
        <f>CONCATENATE(Tabla1[[#This Row],[Origen]],"-",Tabla1[[#This Row],[Destino]])</f>
        <v>Guadalajara-Chimalhuacán</v>
      </c>
      <c r="H172" s="7">
        <f t="shared" ca="1" si="19"/>
        <v>4600</v>
      </c>
      <c r="I172" s="7">
        <f t="shared" ca="1" si="20"/>
        <v>110</v>
      </c>
      <c r="J172" s="7">
        <f t="shared" ca="1" si="21"/>
        <v>323</v>
      </c>
      <c r="K172" s="7">
        <f t="shared" ca="1" si="22"/>
        <v>65</v>
      </c>
      <c r="L172" s="7">
        <f ca="1">Tabla1[[#This Row],[Costo peaje]]+Tabla1[[#This Row],[Costo combustible]]+Tabla1[[#This Row],[Costos varios]]</f>
        <v>498</v>
      </c>
      <c r="M172" s="7">
        <f ca="1">Tabla1[[#This Row],[Valor flete]]-Tabla1[[#This Row],[Total costos]]</f>
        <v>4102</v>
      </c>
      <c r="N172" s="1">
        <f t="shared" ca="1" si="23"/>
        <v>4</v>
      </c>
      <c r="O172" s="1" t="s">
        <v>80</v>
      </c>
      <c r="P172" s="1" t="str">
        <f ca="1">VLOOKUP(MONTH(Tabla1[[#This Row],[Fecha]]),Tabla2[],2,0)</f>
        <v>Ago</v>
      </c>
      <c r="Q172" s="1">
        <f ca="1">YEAR(Tabla1[[#This Row],[Fecha]])</f>
        <v>2017</v>
      </c>
    </row>
    <row r="173" spans="1:17" x14ac:dyDescent="0.2">
      <c r="A173" s="9">
        <f t="shared" ca="1" si="16"/>
        <v>42851</v>
      </c>
      <c r="B173" s="1" t="str">
        <f t="shared" ca="1" si="17"/>
        <v>AQ-803</v>
      </c>
      <c r="C173" s="1" t="s">
        <v>87</v>
      </c>
      <c r="D173" s="7">
        <f t="shared" ca="1" si="18"/>
        <v>6</v>
      </c>
      <c r="E173" s="1" t="s">
        <v>51</v>
      </c>
      <c r="F173" s="1" t="s">
        <v>68</v>
      </c>
      <c r="G173" s="1" t="str">
        <f>CONCATENATE(Tabla1[[#This Row],[Origen]],"-",Tabla1[[#This Row],[Destino]])</f>
        <v>Puebla de Zaragoza-Torreón</v>
      </c>
      <c r="H173" s="7">
        <f t="shared" ca="1" si="19"/>
        <v>1364</v>
      </c>
      <c r="I173" s="7">
        <f t="shared" ca="1" si="20"/>
        <v>131</v>
      </c>
      <c r="J173" s="7">
        <f t="shared" ca="1" si="21"/>
        <v>312</v>
      </c>
      <c r="K173" s="7">
        <f t="shared" ca="1" si="22"/>
        <v>98</v>
      </c>
      <c r="L173" s="7">
        <f ca="1">Tabla1[[#This Row],[Costo peaje]]+Tabla1[[#This Row],[Costo combustible]]+Tabla1[[#This Row],[Costos varios]]</f>
        <v>541</v>
      </c>
      <c r="M173" s="7">
        <f ca="1">Tabla1[[#This Row],[Valor flete]]-Tabla1[[#This Row],[Total costos]]</f>
        <v>823</v>
      </c>
      <c r="N173" s="1">
        <f t="shared" ca="1" si="23"/>
        <v>4</v>
      </c>
      <c r="O173" s="1" t="s">
        <v>81</v>
      </c>
      <c r="P173" s="1" t="str">
        <f ca="1">VLOOKUP(MONTH(Tabla1[[#This Row],[Fecha]]),Tabla2[],2,0)</f>
        <v>Abr</v>
      </c>
      <c r="Q173" s="1">
        <f ca="1">YEAR(Tabla1[[#This Row],[Fecha]])</f>
        <v>2017</v>
      </c>
    </row>
    <row r="174" spans="1:17" x14ac:dyDescent="0.2">
      <c r="A174" s="9">
        <f t="shared" ca="1" si="16"/>
        <v>42766</v>
      </c>
      <c r="B174" s="1" t="str">
        <f t="shared" ca="1" si="17"/>
        <v>AQ-547</v>
      </c>
      <c r="C174" s="1" t="s">
        <v>88</v>
      </c>
      <c r="D174" s="7">
        <f t="shared" ca="1" si="18"/>
        <v>30</v>
      </c>
      <c r="E174" s="1" t="s">
        <v>52</v>
      </c>
      <c r="F174" s="1" t="s">
        <v>69</v>
      </c>
      <c r="G174" s="1" t="str">
        <f>CONCATENATE(Tabla1[[#This Row],[Origen]],"-",Tabla1[[#This Row],[Destino]])</f>
        <v>Ciudad Juárez-Morelia</v>
      </c>
      <c r="H174" s="7">
        <f t="shared" ca="1" si="19"/>
        <v>2632</v>
      </c>
      <c r="I174" s="7">
        <f t="shared" ca="1" si="20"/>
        <v>150</v>
      </c>
      <c r="J174" s="7">
        <f t="shared" ca="1" si="21"/>
        <v>398</v>
      </c>
      <c r="K174" s="7">
        <f t="shared" ca="1" si="22"/>
        <v>158</v>
      </c>
      <c r="L174" s="7">
        <f ca="1">Tabla1[[#This Row],[Costo peaje]]+Tabla1[[#This Row],[Costo combustible]]+Tabla1[[#This Row],[Costos varios]]</f>
        <v>706</v>
      </c>
      <c r="M174" s="7">
        <f ca="1">Tabla1[[#This Row],[Valor flete]]-Tabla1[[#This Row],[Total costos]]</f>
        <v>1926</v>
      </c>
      <c r="N174" s="1">
        <f t="shared" ca="1" si="23"/>
        <v>2</v>
      </c>
      <c r="O174" s="1" t="s">
        <v>82</v>
      </c>
      <c r="P174" s="1" t="str">
        <f ca="1">VLOOKUP(MONTH(Tabla1[[#This Row],[Fecha]]),Tabla2[],2,0)</f>
        <v>Ene</v>
      </c>
      <c r="Q174" s="1">
        <f ca="1">YEAR(Tabla1[[#This Row],[Fecha]])</f>
        <v>2017</v>
      </c>
    </row>
    <row r="175" spans="1:17" x14ac:dyDescent="0.2">
      <c r="A175" s="9">
        <f t="shared" ca="1" si="16"/>
        <v>42821</v>
      </c>
      <c r="B175" s="1" t="str">
        <f t="shared" ca="1" si="17"/>
        <v>AQ-309</v>
      </c>
      <c r="C175" s="1" t="s">
        <v>89</v>
      </c>
      <c r="D175" s="7">
        <f t="shared" ca="1" si="18"/>
        <v>1</v>
      </c>
      <c r="E175" s="1" t="s">
        <v>53</v>
      </c>
      <c r="F175" s="1" t="s">
        <v>70</v>
      </c>
      <c r="G175" s="1" t="str">
        <f>CONCATENATE(Tabla1[[#This Row],[Origen]],"-",Tabla1[[#This Row],[Destino]])</f>
        <v>Tijuana-Reynosa</v>
      </c>
      <c r="H175" s="7">
        <f t="shared" ca="1" si="19"/>
        <v>2816</v>
      </c>
      <c r="I175" s="7">
        <f t="shared" ca="1" si="20"/>
        <v>67</v>
      </c>
      <c r="J175" s="7">
        <f t="shared" ca="1" si="21"/>
        <v>489</v>
      </c>
      <c r="K175" s="7">
        <f t="shared" ca="1" si="22"/>
        <v>99</v>
      </c>
      <c r="L175" s="7">
        <f ca="1">Tabla1[[#This Row],[Costo peaje]]+Tabla1[[#This Row],[Costo combustible]]+Tabla1[[#This Row],[Costos varios]]</f>
        <v>655</v>
      </c>
      <c r="M175" s="7">
        <f ca="1">Tabla1[[#This Row],[Valor flete]]-Tabla1[[#This Row],[Total costos]]</f>
        <v>2161</v>
      </c>
      <c r="N175" s="1">
        <f t="shared" ca="1" si="23"/>
        <v>3</v>
      </c>
      <c r="O175" s="1" t="s">
        <v>83</v>
      </c>
      <c r="P175" s="1" t="str">
        <f ca="1">VLOOKUP(MONTH(Tabla1[[#This Row],[Fecha]]),Tabla2[],2,0)</f>
        <v>Mar</v>
      </c>
      <c r="Q175" s="1">
        <f ca="1">YEAR(Tabla1[[#This Row],[Fecha]])</f>
        <v>2017</v>
      </c>
    </row>
    <row r="176" spans="1:17" x14ac:dyDescent="0.2">
      <c r="A176" s="9">
        <f t="shared" ca="1" si="16"/>
        <v>43512</v>
      </c>
      <c r="B176" s="1" t="str">
        <f t="shared" ca="1" si="17"/>
        <v>AQ-596</v>
      </c>
      <c r="C176" s="1" t="s">
        <v>90</v>
      </c>
      <c r="D176" s="7">
        <f t="shared" ca="1" si="18"/>
        <v>19</v>
      </c>
      <c r="E176" s="1" t="s">
        <v>54</v>
      </c>
      <c r="F176" s="1" t="s">
        <v>71</v>
      </c>
      <c r="G176" s="1" t="str">
        <f>CONCATENATE(Tabla1[[#This Row],[Origen]],"-",Tabla1[[#This Row],[Destino]])</f>
        <v>León-Tlaquepaque</v>
      </c>
      <c r="H176" s="7">
        <f t="shared" ca="1" si="19"/>
        <v>2429</v>
      </c>
      <c r="I176" s="7">
        <f t="shared" ca="1" si="20"/>
        <v>171</v>
      </c>
      <c r="J176" s="7">
        <f t="shared" ca="1" si="21"/>
        <v>305</v>
      </c>
      <c r="K176" s="7">
        <f t="shared" ca="1" si="22"/>
        <v>67</v>
      </c>
      <c r="L176" s="7">
        <f ca="1">Tabla1[[#This Row],[Costo peaje]]+Tabla1[[#This Row],[Costo combustible]]+Tabla1[[#This Row],[Costos varios]]</f>
        <v>543</v>
      </c>
      <c r="M176" s="7">
        <f ca="1">Tabla1[[#This Row],[Valor flete]]-Tabla1[[#This Row],[Total costos]]</f>
        <v>1886</v>
      </c>
      <c r="N176" s="1">
        <f t="shared" ca="1" si="23"/>
        <v>1</v>
      </c>
      <c r="O176" s="1" t="s">
        <v>84</v>
      </c>
      <c r="P176" s="1" t="str">
        <f ca="1">VLOOKUP(MONTH(Tabla1[[#This Row],[Fecha]]),Tabla2[],2,0)</f>
        <v>Feb</v>
      </c>
      <c r="Q176" s="1">
        <f ca="1">YEAR(Tabla1[[#This Row],[Fecha]])</f>
        <v>2019</v>
      </c>
    </row>
    <row r="177" spans="1:17" x14ac:dyDescent="0.2">
      <c r="A177" s="9">
        <f t="shared" ca="1" si="16"/>
        <v>43370</v>
      </c>
      <c r="B177" s="1" t="str">
        <f t="shared" ca="1" si="17"/>
        <v>AQ-223</v>
      </c>
      <c r="C177" s="1" t="s">
        <v>32</v>
      </c>
      <c r="D177" s="7">
        <f t="shared" ca="1" si="18"/>
        <v>18</v>
      </c>
      <c r="E177" s="1" t="s">
        <v>55</v>
      </c>
      <c r="F177" s="1" t="s">
        <v>72</v>
      </c>
      <c r="G177" s="1" t="str">
        <f>CONCATENATE(Tabla1[[#This Row],[Origen]],"-",Tabla1[[#This Row],[Destino]])</f>
        <v>Zapopan-Tuxtla Gutiérrez</v>
      </c>
      <c r="H177" s="7">
        <f t="shared" ca="1" si="19"/>
        <v>3202</v>
      </c>
      <c r="I177" s="7">
        <f t="shared" ca="1" si="20"/>
        <v>174</v>
      </c>
      <c r="J177" s="7">
        <f t="shared" ca="1" si="21"/>
        <v>484</v>
      </c>
      <c r="K177" s="7">
        <f t="shared" ca="1" si="22"/>
        <v>128</v>
      </c>
      <c r="L177" s="7">
        <f ca="1">Tabla1[[#This Row],[Costo peaje]]+Tabla1[[#This Row],[Costo combustible]]+Tabla1[[#This Row],[Costos varios]]</f>
        <v>786</v>
      </c>
      <c r="M177" s="7">
        <f ca="1">Tabla1[[#This Row],[Valor flete]]-Tabla1[[#This Row],[Total costos]]</f>
        <v>2416</v>
      </c>
      <c r="N177" s="1">
        <f t="shared" ca="1" si="23"/>
        <v>4</v>
      </c>
      <c r="O177" s="1" t="s">
        <v>85</v>
      </c>
      <c r="P177" s="1" t="str">
        <f ca="1">VLOOKUP(MONTH(Tabla1[[#This Row],[Fecha]]),Tabla2[],2,0)</f>
        <v>Set</v>
      </c>
      <c r="Q177" s="1">
        <f ca="1">YEAR(Tabla1[[#This Row],[Fecha]])</f>
        <v>2018</v>
      </c>
    </row>
    <row r="178" spans="1:17" x14ac:dyDescent="0.2">
      <c r="A178" s="9">
        <f t="shared" ca="1" si="16"/>
        <v>43446</v>
      </c>
      <c r="B178" s="1" t="str">
        <f t="shared" ca="1" si="17"/>
        <v>AQ-201</v>
      </c>
      <c r="C178" s="1" t="s">
        <v>33</v>
      </c>
      <c r="D178" s="7">
        <f t="shared" ca="1" si="18"/>
        <v>19</v>
      </c>
      <c r="E178" s="1" t="s">
        <v>56</v>
      </c>
      <c r="F178" s="1" t="s">
        <v>73</v>
      </c>
      <c r="G178" s="1" t="str">
        <f>CONCATENATE(Tabla1[[#This Row],[Origen]],"-",Tabla1[[#This Row],[Destino]])</f>
        <v>Monterrey-Victoria de Durango</v>
      </c>
      <c r="H178" s="7">
        <f t="shared" ca="1" si="19"/>
        <v>3541</v>
      </c>
      <c r="I178" s="7">
        <f t="shared" ca="1" si="20"/>
        <v>80</v>
      </c>
      <c r="J178" s="7">
        <f t="shared" ca="1" si="21"/>
        <v>490</v>
      </c>
      <c r="K178" s="7">
        <f t="shared" ca="1" si="22"/>
        <v>79</v>
      </c>
      <c r="L178" s="7">
        <f ca="1">Tabla1[[#This Row],[Costo peaje]]+Tabla1[[#This Row],[Costo combustible]]+Tabla1[[#This Row],[Costos varios]]</f>
        <v>649</v>
      </c>
      <c r="M178" s="7">
        <f ca="1">Tabla1[[#This Row],[Valor flete]]-Tabla1[[#This Row],[Total costos]]</f>
        <v>2892</v>
      </c>
      <c r="N178" s="1">
        <f t="shared" ca="1" si="23"/>
        <v>7</v>
      </c>
      <c r="O178" s="1" t="s">
        <v>78</v>
      </c>
      <c r="P178" s="1" t="str">
        <f ca="1">VLOOKUP(MONTH(Tabla1[[#This Row],[Fecha]]),Tabla2[],2,0)</f>
        <v>Dic</v>
      </c>
      <c r="Q178" s="1">
        <f ca="1">YEAR(Tabla1[[#This Row],[Fecha]])</f>
        <v>2018</v>
      </c>
    </row>
    <row r="179" spans="1:17" x14ac:dyDescent="0.2">
      <c r="A179" s="9">
        <f t="shared" ca="1" si="16"/>
        <v>42980</v>
      </c>
      <c r="B179" s="1" t="str">
        <f t="shared" ca="1" si="17"/>
        <v>AQ-888</v>
      </c>
      <c r="C179" s="1" t="s">
        <v>86</v>
      </c>
      <c r="D179" s="7">
        <f t="shared" ca="1" si="18"/>
        <v>18</v>
      </c>
      <c r="E179" s="1" t="s">
        <v>57</v>
      </c>
      <c r="F179" s="1" t="s">
        <v>74</v>
      </c>
      <c r="G179" s="1" t="str">
        <f>CONCATENATE(Tabla1[[#This Row],[Origen]],"-",Tabla1[[#This Row],[Destino]])</f>
        <v>Nezahualcóyotl-Toluca de Lerdo</v>
      </c>
      <c r="H179" s="7">
        <f t="shared" ca="1" si="19"/>
        <v>3012</v>
      </c>
      <c r="I179" s="7">
        <f t="shared" ca="1" si="20"/>
        <v>122</v>
      </c>
      <c r="J179" s="7">
        <f t="shared" ca="1" si="21"/>
        <v>483</v>
      </c>
      <c r="K179" s="7">
        <f t="shared" ca="1" si="22"/>
        <v>90</v>
      </c>
      <c r="L179" s="7">
        <f ca="1">Tabla1[[#This Row],[Costo peaje]]+Tabla1[[#This Row],[Costo combustible]]+Tabla1[[#This Row],[Costos varios]]</f>
        <v>695</v>
      </c>
      <c r="M179" s="7">
        <f ca="1">Tabla1[[#This Row],[Valor flete]]-Tabla1[[#This Row],[Total costos]]</f>
        <v>2317</v>
      </c>
      <c r="N179" s="1">
        <f t="shared" ca="1" si="23"/>
        <v>7</v>
      </c>
      <c r="O179" s="1" t="s">
        <v>79</v>
      </c>
      <c r="P179" s="1" t="str">
        <f ca="1">VLOOKUP(MONTH(Tabla1[[#This Row],[Fecha]]),Tabla2[],2,0)</f>
        <v>Set</v>
      </c>
      <c r="Q179" s="1">
        <f ca="1">YEAR(Tabla1[[#This Row],[Fecha]])</f>
        <v>2017</v>
      </c>
    </row>
    <row r="180" spans="1:17" x14ac:dyDescent="0.2">
      <c r="A180" s="9">
        <f t="shared" ca="1" si="16"/>
        <v>43323</v>
      </c>
      <c r="B180" s="1" t="str">
        <f t="shared" ca="1" si="17"/>
        <v>AQ-625</v>
      </c>
      <c r="C180" s="1" t="s">
        <v>87</v>
      </c>
      <c r="D180" s="7">
        <f t="shared" ca="1" si="18"/>
        <v>15</v>
      </c>
      <c r="E180" s="1" t="s">
        <v>58</v>
      </c>
      <c r="F180" s="1" t="s">
        <v>75</v>
      </c>
      <c r="G180" s="1" t="str">
        <f>CONCATENATE(Tabla1[[#This Row],[Origen]],"-",Tabla1[[#This Row],[Destino]])</f>
        <v>Chihuahua-Ciudad López Mateos</v>
      </c>
      <c r="H180" s="7">
        <f t="shared" ca="1" si="19"/>
        <v>1517</v>
      </c>
      <c r="I180" s="7">
        <f t="shared" ca="1" si="20"/>
        <v>161</v>
      </c>
      <c r="J180" s="7">
        <f t="shared" ca="1" si="21"/>
        <v>375</v>
      </c>
      <c r="K180" s="7">
        <f t="shared" ca="1" si="22"/>
        <v>70</v>
      </c>
      <c r="L180" s="7">
        <f ca="1">Tabla1[[#This Row],[Costo peaje]]+Tabla1[[#This Row],[Costo combustible]]+Tabla1[[#This Row],[Costos varios]]</f>
        <v>606</v>
      </c>
      <c r="M180" s="7">
        <f ca="1">Tabla1[[#This Row],[Valor flete]]-Tabla1[[#This Row],[Total costos]]</f>
        <v>911</v>
      </c>
      <c r="N180" s="1">
        <f t="shared" ca="1" si="23"/>
        <v>2</v>
      </c>
      <c r="O180" s="1" t="s">
        <v>80</v>
      </c>
      <c r="P180" s="1" t="str">
        <f ca="1">VLOOKUP(MONTH(Tabla1[[#This Row],[Fecha]]),Tabla2[],2,0)</f>
        <v>Ago</v>
      </c>
      <c r="Q180" s="1">
        <f ca="1">YEAR(Tabla1[[#This Row],[Fecha]])</f>
        <v>2018</v>
      </c>
    </row>
    <row r="181" spans="1:17" x14ac:dyDescent="0.2">
      <c r="A181" s="9">
        <f t="shared" ca="1" si="16"/>
        <v>42766</v>
      </c>
      <c r="B181" s="1" t="str">
        <f t="shared" ca="1" si="17"/>
        <v>AQ-728</v>
      </c>
      <c r="C181" s="1" t="s">
        <v>88</v>
      </c>
      <c r="D181" s="7">
        <f t="shared" ca="1" si="18"/>
        <v>29</v>
      </c>
      <c r="E181" s="1" t="s">
        <v>59</v>
      </c>
      <c r="F181" s="1" t="s">
        <v>76</v>
      </c>
      <c r="G181" s="1" t="str">
        <f>CONCATENATE(Tabla1[[#This Row],[Origen]],"-",Tabla1[[#This Row],[Destino]])</f>
        <v>Naucalpan de Juárez-Cuautitlán Izcalli</v>
      </c>
      <c r="H181" s="7">
        <f t="shared" ca="1" si="19"/>
        <v>2227</v>
      </c>
      <c r="I181" s="7">
        <f t="shared" ca="1" si="20"/>
        <v>129</v>
      </c>
      <c r="J181" s="7">
        <f t="shared" ca="1" si="21"/>
        <v>445</v>
      </c>
      <c r="K181" s="7">
        <f t="shared" ca="1" si="22"/>
        <v>147</v>
      </c>
      <c r="L181" s="7">
        <f ca="1">Tabla1[[#This Row],[Costo peaje]]+Tabla1[[#This Row],[Costo combustible]]+Tabla1[[#This Row],[Costos varios]]</f>
        <v>721</v>
      </c>
      <c r="M181" s="7">
        <f ca="1">Tabla1[[#This Row],[Valor flete]]-Tabla1[[#This Row],[Total costos]]</f>
        <v>1506</v>
      </c>
      <c r="N181" s="1">
        <f t="shared" ca="1" si="23"/>
        <v>7</v>
      </c>
      <c r="O181" s="1" t="s">
        <v>81</v>
      </c>
      <c r="P181" s="1" t="str">
        <f ca="1">VLOOKUP(MONTH(Tabla1[[#This Row],[Fecha]]),Tabla2[],2,0)</f>
        <v>Ene</v>
      </c>
      <c r="Q181" s="1">
        <f ca="1">YEAR(Tabla1[[#This Row],[Fecha]])</f>
        <v>2017</v>
      </c>
    </row>
    <row r="182" spans="1:17" x14ac:dyDescent="0.2">
      <c r="A182" s="9">
        <f t="shared" ca="1" si="16"/>
        <v>43251</v>
      </c>
      <c r="B182" s="1" t="str">
        <f t="shared" ca="1" si="17"/>
        <v>AQ-715</v>
      </c>
      <c r="C182" s="1" t="s">
        <v>89</v>
      </c>
      <c r="D182" s="7">
        <f t="shared" ca="1" si="18"/>
        <v>25</v>
      </c>
      <c r="E182" s="1" t="s">
        <v>60</v>
      </c>
      <c r="F182" s="1" t="s">
        <v>62</v>
      </c>
      <c r="G182" s="1" t="str">
        <f>CONCATENATE(Tabla1[[#This Row],[Origen]],"-",Tabla1[[#This Row],[Destino]])</f>
        <v>Mérida-Guadalupe</v>
      </c>
      <c r="H182" s="7">
        <f t="shared" ca="1" si="19"/>
        <v>3413</v>
      </c>
      <c r="I182" s="7">
        <f t="shared" ca="1" si="20"/>
        <v>59</v>
      </c>
      <c r="J182" s="7">
        <f t="shared" ca="1" si="21"/>
        <v>328</v>
      </c>
      <c r="K182" s="7">
        <f t="shared" ca="1" si="22"/>
        <v>154</v>
      </c>
      <c r="L182" s="7">
        <f ca="1">Tabla1[[#This Row],[Costo peaje]]+Tabla1[[#This Row],[Costo combustible]]+Tabla1[[#This Row],[Costos varios]]</f>
        <v>541</v>
      </c>
      <c r="M182" s="7">
        <f ca="1">Tabla1[[#This Row],[Valor flete]]-Tabla1[[#This Row],[Total costos]]</f>
        <v>2872</v>
      </c>
      <c r="N182" s="1">
        <f t="shared" ca="1" si="23"/>
        <v>9</v>
      </c>
      <c r="O182" s="1" t="s">
        <v>82</v>
      </c>
      <c r="P182" s="1" t="str">
        <f ca="1">VLOOKUP(MONTH(Tabla1[[#This Row],[Fecha]]),Tabla2[],2,0)</f>
        <v>May</v>
      </c>
      <c r="Q182" s="1">
        <f ca="1">YEAR(Tabla1[[#This Row],[Fecha]])</f>
        <v>2018</v>
      </c>
    </row>
    <row r="183" spans="1:17" x14ac:dyDescent="0.2">
      <c r="A183" s="9">
        <f t="shared" ca="1" si="16"/>
        <v>43338</v>
      </c>
      <c r="B183" s="1" t="str">
        <f t="shared" ca="1" si="17"/>
        <v>AQ-922</v>
      </c>
      <c r="C183" s="1" t="s">
        <v>90</v>
      </c>
      <c r="D183" s="7">
        <f t="shared" ca="1" si="18"/>
        <v>27</v>
      </c>
      <c r="E183" s="1" t="s">
        <v>61</v>
      </c>
      <c r="F183" s="1" t="s">
        <v>63</v>
      </c>
      <c r="G183" s="1" t="str">
        <f>CONCATENATE(Tabla1[[#This Row],[Origen]],"-",Tabla1[[#This Row],[Destino]])</f>
        <v>San Luis Potosí-Acapulco de Juárez</v>
      </c>
      <c r="H183" s="7">
        <f t="shared" ca="1" si="19"/>
        <v>3913</v>
      </c>
      <c r="I183" s="7">
        <f t="shared" ca="1" si="20"/>
        <v>66</v>
      </c>
      <c r="J183" s="7">
        <f t="shared" ca="1" si="21"/>
        <v>407</v>
      </c>
      <c r="K183" s="7">
        <f t="shared" ca="1" si="22"/>
        <v>191</v>
      </c>
      <c r="L183" s="7">
        <f ca="1">Tabla1[[#This Row],[Costo peaje]]+Tabla1[[#This Row],[Costo combustible]]+Tabla1[[#This Row],[Costos varios]]</f>
        <v>664</v>
      </c>
      <c r="M183" s="7">
        <f ca="1">Tabla1[[#This Row],[Valor flete]]-Tabla1[[#This Row],[Total costos]]</f>
        <v>3249</v>
      </c>
      <c r="N183" s="1">
        <f t="shared" ca="1" si="23"/>
        <v>6</v>
      </c>
      <c r="O183" s="1" t="s">
        <v>83</v>
      </c>
      <c r="P183" s="1" t="str">
        <f ca="1">VLOOKUP(MONTH(Tabla1[[#This Row],[Fecha]]),Tabla2[],2,0)</f>
        <v>Ago</v>
      </c>
      <c r="Q183" s="1">
        <f ca="1">YEAR(Tabla1[[#This Row],[Fecha]])</f>
        <v>2018</v>
      </c>
    </row>
    <row r="184" spans="1:17" x14ac:dyDescent="0.2">
      <c r="A184" s="9">
        <f t="shared" ca="1" si="16"/>
        <v>42907</v>
      </c>
      <c r="B184" s="1" t="str">
        <f t="shared" ca="1" si="17"/>
        <v>AQ-671</v>
      </c>
      <c r="C184" s="1" t="s">
        <v>32</v>
      </c>
      <c r="D184" s="7">
        <f t="shared" ca="1" si="18"/>
        <v>13</v>
      </c>
      <c r="E184" s="1" t="s">
        <v>48</v>
      </c>
      <c r="F184" s="1" t="s">
        <v>64</v>
      </c>
      <c r="G184" s="1" t="str">
        <f>CONCATENATE(Tabla1[[#This Row],[Origen]],"-",Tabla1[[#This Row],[Destino]])</f>
        <v>Ciudad de México-Tlalnepantla de Baz</v>
      </c>
      <c r="H184" s="7">
        <f t="shared" ca="1" si="19"/>
        <v>1076</v>
      </c>
      <c r="I184" s="7">
        <f t="shared" ca="1" si="20"/>
        <v>122</v>
      </c>
      <c r="J184" s="7">
        <f t="shared" ca="1" si="21"/>
        <v>320</v>
      </c>
      <c r="K184" s="7">
        <f t="shared" ca="1" si="22"/>
        <v>119</v>
      </c>
      <c r="L184" s="7">
        <f ca="1">Tabla1[[#This Row],[Costo peaje]]+Tabla1[[#This Row],[Costo combustible]]+Tabla1[[#This Row],[Costos varios]]</f>
        <v>561</v>
      </c>
      <c r="M184" s="7">
        <f ca="1">Tabla1[[#This Row],[Valor flete]]-Tabla1[[#This Row],[Total costos]]</f>
        <v>515</v>
      </c>
      <c r="N184" s="1">
        <f t="shared" ca="1" si="23"/>
        <v>3</v>
      </c>
      <c r="O184" s="1" t="s">
        <v>84</v>
      </c>
      <c r="P184" s="1" t="str">
        <f ca="1">VLOOKUP(MONTH(Tabla1[[#This Row],[Fecha]]),Tabla2[],2,0)</f>
        <v>Jun</v>
      </c>
      <c r="Q184" s="1">
        <f ca="1">YEAR(Tabla1[[#This Row],[Fecha]])</f>
        <v>2017</v>
      </c>
    </row>
    <row r="185" spans="1:17" x14ac:dyDescent="0.2">
      <c r="A185" s="9">
        <f t="shared" ca="1" si="16"/>
        <v>43411</v>
      </c>
      <c r="B185" s="1" t="str">
        <f t="shared" ca="1" si="17"/>
        <v>AQ-360</v>
      </c>
      <c r="C185" s="1" t="s">
        <v>33</v>
      </c>
      <c r="D185" s="7">
        <f t="shared" ca="1" si="18"/>
        <v>27</v>
      </c>
      <c r="E185" s="1" t="s">
        <v>49</v>
      </c>
      <c r="F185" s="1" t="s">
        <v>65</v>
      </c>
      <c r="G185" s="1" t="str">
        <f>CONCATENATE(Tabla1[[#This Row],[Origen]],"-",Tabla1[[#This Row],[Destino]])</f>
        <v>Ecatepec-Cancún</v>
      </c>
      <c r="H185" s="7">
        <f t="shared" ca="1" si="19"/>
        <v>3682</v>
      </c>
      <c r="I185" s="7">
        <f t="shared" ca="1" si="20"/>
        <v>74</v>
      </c>
      <c r="J185" s="7">
        <f t="shared" ca="1" si="21"/>
        <v>323</v>
      </c>
      <c r="K185" s="7">
        <f t="shared" ca="1" si="22"/>
        <v>103</v>
      </c>
      <c r="L185" s="7">
        <f ca="1">Tabla1[[#This Row],[Costo peaje]]+Tabla1[[#This Row],[Costo combustible]]+Tabla1[[#This Row],[Costos varios]]</f>
        <v>500</v>
      </c>
      <c r="M185" s="7">
        <f ca="1">Tabla1[[#This Row],[Valor flete]]-Tabla1[[#This Row],[Total costos]]</f>
        <v>3182</v>
      </c>
      <c r="N185" s="1">
        <f t="shared" ca="1" si="23"/>
        <v>3</v>
      </c>
      <c r="O185" s="1" t="s">
        <v>85</v>
      </c>
      <c r="P185" s="1" t="str">
        <f ca="1">VLOOKUP(MONTH(Tabla1[[#This Row],[Fecha]]),Tabla2[],2,0)</f>
        <v>Nov</v>
      </c>
      <c r="Q185" s="1">
        <f ca="1">YEAR(Tabla1[[#This Row],[Fecha]])</f>
        <v>2018</v>
      </c>
    </row>
    <row r="186" spans="1:17" x14ac:dyDescent="0.2">
      <c r="A186" s="9">
        <f t="shared" ca="1" si="16"/>
        <v>43441</v>
      </c>
      <c r="B186" s="1" t="str">
        <f t="shared" ca="1" si="17"/>
        <v>AQ-939</v>
      </c>
      <c r="C186" s="1" t="s">
        <v>86</v>
      </c>
      <c r="D186" s="7">
        <f t="shared" ca="1" si="18"/>
        <v>21</v>
      </c>
      <c r="E186" s="1" t="s">
        <v>50</v>
      </c>
      <c r="F186" s="1" t="s">
        <v>66</v>
      </c>
      <c r="G186" s="1" t="str">
        <f>CONCATENATE(Tabla1[[#This Row],[Origen]],"-",Tabla1[[#This Row],[Destino]])</f>
        <v>Guadalajara-Santiago de Querétaro</v>
      </c>
      <c r="H186" s="7">
        <f t="shared" ca="1" si="19"/>
        <v>3856</v>
      </c>
      <c r="I186" s="7">
        <f t="shared" ca="1" si="20"/>
        <v>187</v>
      </c>
      <c r="J186" s="7">
        <f t="shared" ca="1" si="21"/>
        <v>300</v>
      </c>
      <c r="K186" s="7">
        <f t="shared" ca="1" si="22"/>
        <v>88</v>
      </c>
      <c r="L186" s="7">
        <f ca="1">Tabla1[[#This Row],[Costo peaje]]+Tabla1[[#This Row],[Costo combustible]]+Tabla1[[#This Row],[Costos varios]]</f>
        <v>575</v>
      </c>
      <c r="M186" s="7">
        <f ca="1">Tabla1[[#This Row],[Valor flete]]-Tabla1[[#This Row],[Total costos]]</f>
        <v>3281</v>
      </c>
      <c r="N186" s="1">
        <f t="shared" ca="1" si="23"/>
        <v>10</v>
      </c>
      <c r="O186" s="1" t="s">
        <v>78</v>
      </c>
      <c r="P186" s="1" t="str">
        <f ca="1">VLOOKUP(MONTH(Tabla1[[#This Row],[Fecha]]),Tabla2[],2,0)</f>
        <v>Dic</v>
      </c>
      <c r="Q186" s="1">
        <f ca="1">YEAR(Tabla1[[#This Row],[Fecha]])</f>
        <v>2018</v>
      </c>
    </row>
    <row r="187" spans="1:17" x14ac:dyDescent="0.2">
      <c r="A187" s="9">
        <f t="shared" ca="1" si="16"/>
        <v>43445</v>
      </c>
      <c r="B187" s="1" t="str">
        <f t="shared" ca="1" si="17"/>
        <v>AQ-913</v>
      </c>
      <c r="C187" s="1" t="s">
        <v>87</v>
      </c>
      <c r="D187" s="7">
        <f t="shared" ca="1" si="18"/>
        <v>5</v>
      </c>
      <c r="E187" s="1" t="s">
        <v>51</v>
      </c>
      <c r="F187" s="1" t="s">
        <v>67</v>
      </c>
      <c r="G187" s="1" t="str">
        <f>CONCATENATE(Tabla1[[#This Row],[Origen]],"-",Tabla1[[#This Row],[Destino]])</f>
        <v>Puebla de Zaragoza-Chimalhuacán</v>
      </c>
      <c r="H187" s="7">
        <f t="shared" ca="1" si="19"/>
        <v>1638</v>
      </c>
      <c r="I187" s="7">
        <f t="shared" ca="1" si="20"/>
        <v>84</v>
      </c>
      <c r="J187" s="7">
        <f t="shared" ca="1" si="21"/>
        <v>427</v>
      </c>
      <c r="K187" s="7">
        <f t="shared" ca="1" si="22"/>
        <v>85</v>
      </c>
      <c r="L187" s="7">
        <f ca="1">Tabla1[[#This Row],[Costo peaje]]+Tabla1[[#This Row],[Costo combustible]]+Tabla1[[#This Row],[Costos varios]]</f>
        <v>596</v>
      </c>
      <c r="M187" s="7">
        <f ca="1">Tabla1[[#This Row],[Valor flete]]-Tabla1[[#This Row],[Total costos]]</f>
        <v>1042</v>
      </c>
      <c r="N187" s="1">
        <f t="shared" ca="1" si="23"/>
        <v>10</v>
      </c>
      <c r="O187" s="1" t="s">
        <v>79</v>
      </c>
      <c r="P187" s="1" t="str">
        <f ca="1">VLOOKUP(MONTH(Tabla1[[#This Row],[Fecha]]),Tabla2[],2,0)</f>
        <v>Dic</v>
      </c>
      <c r="Q187" s="1">
        <f ca="1">YEAR(Tabla1[[#This Row],[Fecha]])</f>
        <v>2018</v>
      </c>
    </row>
    <row r="188" spans="1:17" x14ac:dyDescent="0.2">
      <c r="A188" s="9">
        <f t="shared" ca="1" si="16"/>
        <v>43029</v>
      </c>
      <c r="B188" s="1" t="str">
        <f t="shared" ca="1" si="17"/>
        <v>AQ-541</v>
      </c>
      <c r="C188" s="1" t="s">
        <v>88</v>
      </c>
      <c r="D188" s="7">
        <f t="shared" ca="1" si="18"/>
        <v>24</v>
      </c>
      <c r="E188" s="1" t="s">
        <v>52</v>
      </c>
      <c r="F188" s="1" t="s">
        <v>68</v>
      </c>
      <c r="G188" s="1" t="str">
        <f>CONCATENATE(Tabla1[[#This Row],[Origen]],"-",Tabla1[[#This Row],[Destino]])</f>
        <v>Ciudad Juárez-Torreón</v>
      </c>
      <c r="H188" s="7">
        <f t="shared" ca="1" si="19"/>
        <v>1197</v>
      </c>
      <c r="I188" s="7">
        <f t="shared" ca="1" si="20"/>
        <v>94</v>
      </c>
      <c r="J188" s="7">
        <f t="shared" ca="1" si="21"/>
        <v>444</v>
      </c>
      <c r="K188" s="7">
        <f t="shared" ca="1" si="22"/>
        <v>62</v>
      </c>
      <c r="L188" s="7">
        <f ca="1">Tabla1[[#This Row],[Costo peaje]]+Tabla1[[#This Row],[Costo combustible]]+Tabla1[[#This Row],[Costos varios]]</f>
        <v>600</v>
      </c>
      <c r="M188" s="7">
        <f ca="1">Tabla1[[#This Row],[Valor flete]]-Tabla1[[#This Row],[Total costos]]</f>
        <v>597</v>
      </c>
      <c r="N188" s="1">
        <f t="shared" ca="1" si="23"/>
        <v>5</v>
      </c>
      <c r="O188" s="1" t="s">
        <v>80</v>
      </c>
      <c r="P188" s="1" t="str">
        <f ca="1">VLOOKUP(MONTH(Tabla1[[#This Row],[Fecha]]),Tabla2[],2,0)</f>
        <v>Oct</v>
      </c>
      <c r="Q188" s="1">
        <f ca="1">YEAR(Tabla1[[#This Row],[Fecha]])</f>
        <v>2017</v>
      </c>
    </row>
    <row r="189" spans="1:17" x14ac:dyDescent="0.2">
      <c r="A189" s="9">
        <f t="shared" ca="1" si="16"/>
        <v>43501</v>
      </c>
      <c r="B189" s="1" t="str">
        <f t="shared" ca="1" si="17"/>
        <v>AQ-659</v>
      </c>
      <c r="C189" s="1" t="s">
        <v>89</v>
      </c>
      <c r="D189" s="7">
        <f t="shared" ca="1" si="18"/>
        <v>21</v>
      </c>
      <c r="E189" s="1" t="s">
        <v>53</v>
      </c>
      <c r="F189" s="1" t="s">
        <v>69</v>
      </c>
      <c r="G189" s="1" t="str">
        <f>CONCATENATE(Tabla1[[#This Row],[Origen]],"-",Tabla1[[#This Row],[Destino]])</f>
        <v>Tijuana-Morelia</v>
      </c>
      <c r="H189" s="7">
        <f t="shared" ca="1" si="19"/>
        <v>3491</v>
      </c>
      <c r="I189" s="7">
        <f t="shared" ca="1" si="20"/>
        <v>164</v>
      </c>
      <c r="J189" s="7">
        <f t="shared" ca="1" si="21"/>
        <v>301</v>
      </c>
      <c r="K189" s="7">
        <f t="shared" ca="1" si="22"/>
        <v>59</v>
      </c>
      <c r="L189" s="7">
        <f ca="1">Tabla1[[#This Row],[Costo peaje]]+Tabla1[[#This Row],[Costo combustible]]+Tabla1[[#This Row],[Costos varios]]</f>
        <v>524</v>
      </c>
      <c r="M189" s="7">
        <f ca="1">Tabla1[[#This Row],[Valor flete]]-Tabla1[[#This Row],[Total costos]]</f>
        <v>2967</v>
      </c>
      <c r="N189" s="1">
        <f t="shared" ca="1" si="23"/>
        <v>2</v>
      </c>
      <c r="O189" s="1" t="s">
        <v>81</v>
      </c>
      <c r="P189" s="1" t="str">
        <f ca="1">VLOOKUP(MONTH(Tabla1[[#This Row],[Fecha]]),Tabla2[],2,0)</f>
        <v>Feb</v>
      </c>
      <c r="Q189" s="1">
        <f ca="1">YEAR(Tabla1[[#This Row],[Fecha]])</f>
        <v>2019</v>
      </c>
    </row>
    <row r="190" spans="1:17" x14ac:dyDescent="0.2">
      <c r="A190" s="9">
        <f t="shared" ca="1" si="16"/>
        <v>42871</v>
      </c>
      <c r="B190" s="1" t="str">
        <f t="shared" ca="1" si="17"/>
        <v>AQ-764</v>
      </c>
      <c r="C190" s="1" t="s">
        <v>90</v>
      </c>
      <c r="D190" s="7">
        <f t="shared" ca="1" si="18"/>
        <v>29</v>
      </c>
      <c r="E190" s="1" t="s">
        <v>54</v>
      </c>
      <c r="F190" s="1" t="s">
        <v>70</v>
      </c>
      <c r="G190" s="1" t="str">
        <f>CONCATENATE(Tabla1[[#This Row],[Origen]],"-",Tabla1[[#This Row],[Destino]])</f>
        <v>León-Reynosa</v>
      </c>
      <c r="H190" s="7">
        <f t="shared" ca="1" si="19"/>
        <v>3475</v>
      </c>
      <c r="I190" s="7">
        <f t="shared" ca="1" si="20"/>
        <v>59</v>
      </c>
      <c r="J190" s="7">
        <f t="shared" ca="1" si="21"/>
        <v>329</v>
      </c>
      <c r="K190" s="7">
        <f t="shared" ca="1" si="22"/>
        <v>175</v>
      </c>
      <c r="L190" s="7">
        <f ca="1">Tabla1[[#This Row],[Costo peaje]]+Tabla1[[#This Row],[Costo combustible]]+Tabla1[[#This Row],[Costos varios]]</f>
        <v>563</v>
      </c>
      <c r="M190" s="7">
        <f ca="1">Tabla1[[#This Row],[Valor flete]]-Tabla1[[#This Row],[Total costos]]</f>
        <v>2912</v>
      </c>
      <c r="N190" s="1">
        <f t="shared" ca="1" si="23"/>
        <v>6</v>
      </c>
      <c r="O190" s="1" t="s">
        <v>82</v>
      </c>
      <c r="P190" s="1" t="str">
        <f ca="1">VLOOKUP(MONTH(Tabla1[[#This Row],[Fecha]]),Tabla2[],2,0)</f>
        <v>May</v>
      </c>
      <c r="Q190" s="1">
        <f ca="1">YEAR(Tabla1[[#This Row],[Fecha]])</f>
        <v>2017</v>
      </c>
    </row>
    <row r="191" spans="1:17" x14ac:dyDescent="0.2">
      <c r="A191" s="9">
        <f t="shared" ca="1" si="16"/>
        <v>43356</v>
      </c>
      <c r="B191" s="1" t="str">
        <f t="shared" ca="1" si="17"/>
        <v>AQ-914</v>
      </c>
      <c r="C191" s="1" t="s">
        <v>32</v>
      </c>
      <c r="D191" s="7">
        <f t="shared" ca="1" si="18"/>
        <v>8</v>
      </c>
      <c r="E191" s="1" t="s">
        <v>55</v>
      </c>
      <c r="F191" s="1" t="s">
        <v>71</v>
      </c>
      <c r="G191" s="1" t="str">
        <f>CONCATENATE(Tabla1[[#This Row],[Origen]],"-",Tabla1[[#This Row],[Destino]])</f>
        <v>Zapopan-Tlaquepaque</v>
      </c>
      <c r="H191" s="7">
        <f t="shared" ca="1" si="19"/>
        <v>1122</v>
      </c>
      <c r="I191" s="7">
        <f t="shared" ca="1" si="20"/>
        <v>64</v>
      </c>
      <c r="J191" s="7">
        <f t="shared" ca="1" si="21"/>
        <v>487</v>
      </c>
      <c r="K191" s="7">
        <f t="shared" ca="1" si="22"/>
        <v>124</v>
      </c>
      <c r="L191" s="7">
        <f ca="1">Tabla1[[#This Row],[Costo peaje]]+Tabla1[[#This Row],[Costo combustible]]+Tabla1[[#This Row],[Costos varios]]</f>
        <v>675</v>
      </c>
      <c r="M191" s="7">
        <f ca="1">Tabla1[[#This Row],[Valor flete]]-Tabla1[[#This Row],[Total costos]]</f>
        <v>447</v>
      </c>
      <c r="N191" s="1">
        <f t="shared" ca="1" si="23"/>
        <v>2</v>
      </c>
      <c r="O191" s="1" t="s">
        <v>83</v>
      </c>
      <c r="P191" s="1" t="str">
        <f ca="1">VLOOKUP(MONTH(Tabla1[[#This Row],[Fecha]]),Tabla2[],2,0)</f>
        <v>Set</v>
      </c>
      <c r="Q191" s="1">
        <f ca="1">YEAR(Tabla1[[#This Row],[Fecha]])</f>
        <v>2018</v>
      </c>
    </row>
    <row r="192" spans="1:17" x14ac:dyDescent="0.2">
      <c r="A192" s="9">
        <f t="shared" ca="1" si="16"/>
        <v>43068</v>
      </c>
      <c r="B192" s="1" t="str">
        <f t="shared" ca="1" si="17"/>
        <v>AQ-460</v>
      </c>
      <c r="C192" s="1" t="s">
        <v>33</v>
      </c>
      <c r="D192" s="7">
        <f t="shared" ca="1" si="18"/>
        <v>15</v>
      </c>
      <c r="E192" s="1" t="s">
        <v>56</v>
      </c>
      <c r="F192" s="1" t="s">
        <v>72</v>
      </c>
      <c r="G192" s="1" t="str">
        <f>CONCATENATE(Tabla1[[#This Row],[Origen]],"-",Tabla1[[#This Row],[Destino]])</f>
        <v>Monterrey-Tuxtla Gutiérrez</v>
      </c>
      <c r="H192" s="7">
        <f t="shared" ca="1" si="19"/>
        <v>1294</v>
      </c>
      <c r="I192" s="7">
        <f t="shared" ca="1" si="20"/>
        <v>77</v>
      </c>
      <c r="J192" s="7">
        <f t="shared" ca="1" si="21"/>
        <v>338</v>
      </c>
      <c r="K192" s="7">
        <f t="shared" ca="1" si="22"/>
        <v>88</v>
      </c>
      <c r="L192" s="7">
        <f ca="1">Tabla1[[#This Row],[Costo peaje]]+Tabla1[[#This Row],[Costo combustible]]+Tabla1[[#This Row],[Costos varios]]</f>
        <v>503</v>
      </c>
      <c r="M192" s="7">
        <f ca="1">Tabla1[[#This Row],[Valor flete]]-Tabla1[[#This Row],[Total costos]]</f>
        <v>791</v>
      </c>
      <c r="N192" s="1">
        <f t="shared" ca="1" si="23"/>
        <v>9</v>
      </c>
      <c r="O192" s="1" t="s">
        <v>84</v>
      </c>
      <c r="P192" s="1" t="str">
        <f ca="1">VLOOKUP(MONTH(Tabla1[[#This Row],[Fecha]]),Tabla2[],2,0)</f>
        <v>Nov</v>
      </c>
      <c r="Q192" s="1">
        <f ca="1">YEAR(Tabla1[[#This Row],[Fecha]])</f>
        <v>2017</v>
      </c>
    </row>
    <row r="193" spans="1:17" x14ac:dyDescent="0.2">
      <c r="A193" s="9">
        <f t="shared" ca="1" si="16"/>
        <v>42984</v>
      </c>
      <c r="B193" s="1" t="str">
        <f t="shared" ca="1" si="17"/>
        <v>AQ-730</v>
      </c>
      <c r="C193" s="1" t="s">
        <v>86</v>
      </c>
      <c r="D193" s="7">
        <f t="shared" ca="1" si="18"/>
        <v>27</v>
      </c>
      <c r="E193" s="1" t="s">
        <v>57</v>
      </c>
      <c r="F193" s="1" t="s">
        <v>73</v>
      </c>
      <c r="G193" s="1" t="str">
        <f>CONCATENATE(Tabla1[[#This Row],[Origen]],"-",Tabla1[[#This Row],[Destino]])</f>
        <v>Nezahualcóyotl-Victoria de Durango</v>
      </c>
      <c r="H193" s="7">
        <f t="shared" ca="1" si="19"/>
        <v>1051</v>
      </c>
      <c r="I193" s="7">
        <f t="shared" ca="1" si="20"/>
        <v>186</v>
      </c>
      <c r="J193" s="7">
        <f t="shared" ca="1" si="21"/>
        <v>488</v>
      </c>
      <c r="K193" s="7">
        <f t="shared" ca="1" si="22"/>
        <v>165</v>
      </c>
      <c r="L193" s="7">
        <f ca="1">Tabla1[[#This Row],[Costo peaje]]+Tabla1[[#This Row],[Costo combustible]]+Tabla1[[#This Row],[Costos varios]]</f>
        <v>839</v>
      </c>
      <c r="M193" s="7">
        <f ca="1">Tabla1[[#This Row],[Valor flete]]-Tabla1[[#This Row],[Total costos]]</f>
        <v>212</v>
      </c>
      <c r="N193" s="1">
        <f t="shared" ca="1" si="23"/>
        <v>10</v>
      </c>
      <c r="O193" s="1" t="s">
        <v>85</v>
      </c>
      <c r="P193" s="1" t="str">
        <f ca="1">VLOOKUP(MONTH(Tabla1[[#This Row],[Fecha]]),Tabla2[],2,0)</f>
        <v>Set</v>
      </c>
      <c r="Q193" s="1">
        <f ca="1">YEAR(Tabla1[[#This Row],[Fecha]])</f>
        <v>2017</v>
      </c>
    </row>
    <row r="194" spans="1:17" x14ac:dyDescent="0.2">
      <c r="A194" s="9">
        <f t="shared" ref="A194:A257" ca="1" si="24">RANDBETWEEN(42736,43530)</f>
        <v>42985</v>
      </c>
      <c r="B194" s="1" t="str">
        <f t="shared" ref="B194:B257" ca="1" si="25">CONCATENATE("AQ","-",RANDBETWEEN(100,999))</f>
        <v>AQ-131</v>
      </c>
      <c r="C194" s="1" t="s">
        <v>87</v>
      </c>
      <c r="D194" s="7">
        <f t="shared" ref="D194:D257" ca="1" si="26">RANDBETWEEN(1,30)</f>
        <v>18</v>
      </c>
      <c r="E194" s="1" t="s">
        <v>58</v>
      </c>
      <c r="F194" s="1" t="s">
        <v>74</v>
      </c>
      <c r="G194" s="1" t="str">
        <f>CONCATENATE(Tabla1[[#This Row],[Origen]],"-",Tabla1[[#This Row],[Destino]])</f>
        <v>Chihuahua-Toluca de Lerdo</v>
      </c>
      <c r="H194" s="7">
        <f t="shared" ref="H194:H257" ca="1" si="27">RANDBETWEEN(1000,5000)</f>
        <v>2265</v>
      </c>
      <c r="I194" s="7">
        <f t="shared" ref="I194:I257" ca="1" si="28">RANDBETWEEN(50,200)</f>
        <v>159</v>
      </c>
      <c r="J194" s="7">
        <f t="shared" ref="J194:J257" ca="1" si="29">RANDBETWEEN(300,500)</f>
        <v>422</v>
      </c>
      <c r="K194" s="7">
        <f t="shared" ref="K194:K257" ca="1" si="30">RANDBETWEEN(50,200)</f>
        <v>69</v>
      </c>
      <c r="L194" s="7">
        <f ca="1">Tabla1[[#This Row],[Costo peaje]]+Tabla1[[#This Row],[Costo combustible]]+Tabla1[[#This Row],[Costos varios]]</f>
        <v>650</v>
      </c>
      <c r="M194" s="7">
        <f ca="1">Tabla1[[#This Row],[Valor flete]]-Tabla1[[#This Row],[Total costos]]</f>
        <v>1615</v>
      </c>
      <c r="N194" s="1">
        <f t="shared" ref="N194:N257" ca="1" si="31">RANDBETWEEN(1,10)</f>
        <v>10</v>
      </c>
      <c r="O194" s="1" t="s">
        <v>78</v>
      </c>
      <c r="P194" s="1" t="str">
        <f ca="1">VLOOKUP(MONTH(Tabla1[[#This Row],[Fecha]]),Tabla2[],2,0)</f>
        <v>Set</v>
      </c>
      <c r="Q194" s="1">
        <f ca="1">YEAR(Tabla1[[#This Row],[Fecha]])</f>
        <v>2017</v>
      </c>
    </row>
    <row r="195" spans="1:17" x14ac:dyDescent="0.2">
      <c r="A195" s="9">
        <f t="shared" ca="1" si="24"/>
        <v>43240</v>
      </c>
      <c r="B195" s="1" t="str">
        <f t="shared" ca="1" si="25"/>
        <v>AQ-127</v>
      </c>
      <c r="C195" s="1" t="s">
        <v>88</v>
      </c>
      <c r="D195" s="7">
        <f t="shared" ca="1" si="26"/>
        <v>18</v>
      </c>
      <c r="E195" s="1" t="s">
        <v>59</v>
      </c>
      <c r="F195" s="1" t="s">
        <v>75</v>
      </c>
      <c r="G195" s="1" t="str">
        <f>CONCATENATE(Tabla1[[#This Row],[Origen]],"-",Tabla1[[#This Row],[Destino]])</f>
        <v>Naucalpan de Juárez-Ciudad López Mateos</v>
      </c>
      <c r="H195" s="7">
        <f t="shared" ca="1" si="27"/>
        <v>1135</v>
      </c>
      <c r="I195" s="7">
        <f t="shared" ca="1" si="28"/>
        <v>155</v>
      </c>
      <c r="J195" s="7">
        <f t="shared" ca="1" si="29"/>
        <v>447</v>
      </c>
      <c r="K195" s="7">
        <f t="shared" ca="1" si="30"/>
        <v>159</v>
      </c>
      <c r="L195" s="7">
        <f ca="1">Tabla1[[#This Row],[Costo peaje]]+Tabla1[[#This Row],[Costo combustible]]+Tabla1[[#This Row],[Costos varios]]</f>
        <v>761</v>
      </c>
      <c r="M195" s="7">
        <f ca="1">Tabla1[[#This Row],[Valor flete]]-Tabla1[[#This Row],[Total costos]]</f>
        <v>374</v>
      </c>
      <c r="N195" s="1">
        <f t="shared" ca="1" si="31"/>
        <v>8</v>
      </c>
      <c r="O195" s="1" t="s">
        <v>79</v>
      </c>
      <c r="P195" s="1" t="str">
        <f ca="1">VLOOKUP(MONTH(Tabla1[[#This Row],[Fecha]]),Tabla2[],2,0)</f>
        <v>May</v>
      </c>
      <c r="Q195" s="1">
        <f ca="1">YEAR(Tabla1[[#This Row],[Fecha]])</f>
        <v>2018</v>
      </c>
    </row>
    <row r="196" spans="1:17" x14ac:dyDescent="0.2">
      <c r="A196" s="9">
        <f t="shared" ca="1" si="24"/>
        <v>43132</v>
      </c>
      <c r="B196" s="1" t="str">
        <f t="shared" ca="1" si="25"/>
        <v>AQ-202</v>
      </c>
      <c r="C196" s="1" t="s">
        <v>89</v>
      </c>
      <c r="D196" s="7">
        <f t="shared" ca="1" si="26"/>
        <v>16</v>
      </c>
      <c r="E196" s="1" t="s">
        <v>60</v>
      </c>
      <c r="F196" s="1" t="s">
        <v>76</v>
      </c>
      <c r="G196" s="1" t="str">
        <f>CONCATENATE(Tabla1[[#This Row],[Origen]],"-",Tabla1[[#This Row],[Destino]])</f>
        <v>Mérida-Cuautitlán Izcalli</v>
      </c>
      <c r="H196" s="7">
        <f t="shared" ca="1" si="27"/>
        <v>4719</v>
      </c>
      <c r="I196" s="7">
        <f t="shared" ca="1" si="28"/>
        <v>160</v>
      </c>
      <c r="J196" s="7">
        <f t="shared" ca="1" si="29"/>
        <v>333</v>
      </c>
      <c r="K196" s="7">
        <f t="shared" ca="1" si="30"/>
        <v>178</v>
      </c>
      <c r="L196" s="7">
        <f ca="1">Tabla1[[#This Row],[Costo peaje]]+Tabla1[[#This Row],[Costo combustible]]+Tabla1[[#This Row],[Costos varios]]</f>
        <v>671</v>
      </c>
      <c r="M196" s="7">
        <f ca="1">Tabla1[[#This Row],[Valor flete]]-Tabla1[[#This Row],[Total costos]]</f>
        <v>4048</v>
      </c>
      <c r="N196" s="1">
        <f t="shared" ca="1" si="31"/>
        <v>10</v>
      </c>
      <c r="O196" s="1" t="s">
        <v>80</v>
      </c>
      <c r="P196" s="1" t="str">
        <f ca="1">VLOOKUP(MONTH(Tabla1[[#This Row],[Fecha]]),Tabla2[],2,0)</f>
        <v>Feb</v>
      </c>
      <c r="Q196" s="1">
        <f ca="1">YEAR(Tabla1[[#This Row],[Fecha]])</f>
        <v>2018</v>
      </c>
    </row>
    <row r="197" spans="1:17" x14ac:dyDescent="0.2">
      <c r="A197" s="9">
        <f t="shared" ca="1" si="24"/>
        <v>43341</v>
      </c>
      <c r="B197" s="1" t="str">
        <f t="shared" ca="1" si="25"/>
        <v>AQ-763</v>
      </c>
      <c r="C197" s="1" t="s">
        <v>90</v>
      </c>
      <c r="D197" s="7">
        <f t="shared" ca="1" si="26"/>
        <v>19</v>
      </c>
      <c r="E197" s="1" t="s">
        <v>61</v>
      </c>
      <c r="F197" s="1" t="s">
        <v>62</v>
      </c>
      <c r="G197" s="1" t="str">
        <f>CONCATENATE(Tabla1[[#This Row],[Origen]],"-",Tabla1[[#This Row],[Destino]])</f>
        <v>San Luis Potosí-Guadalupe</v>
      </c>
      <c r="H197" s="7">
        <f t="shared" ca="1" si="27"/>
        <v>1404</v>
      </c>
      <c r="I197" s="7">
        <f t="shared" ca="1" si="28"/>
        <v>80</v>
      </c>
      <c r="J197" s="7">
        <f t="shared" ca="1" si="29"/>
        <v>369</v>
      </c>
      <c r="K197" s="7">
        <f t="shared" ca="1" si="30"/>
        <v>96</v>
      </c>
      <c r="L197" s="7">
        <f ca="1">Tabla1[[#This Row],[Costo peaje]]+Tabla1[[#This Row],[Costo combustible]]+Tabla1[[#This Row],[Costos varios]]</f>
        <v>545</v>
      </c>
      <c r="M197" s="7">
        <f ca="1">Tabla1[[#This Row],[Valor flete]]-Tabla1[[#This Row],[Total costos]]</f>
        <v>859</v>
      </c>
      <c r="N197" s="1">
        <f t="shared" ca="1" si="31"/>
        <v>8</v>
      </c>
      <c r="O197" s="1" t="s">
        <v>81</v>
      </c>
      <c r="P197" s="1" t="str">
        <f ca="1">VLOOKUP(MONTH(Tabla1[[#This Row],[Fecha]]),Tabla2[],2,0)</f>
        <v>Ago</v>
      </c>
      <c r="Q197" s="1">
        <f ca="1">YEAR(Tabla1[[#This Row],[Fecha]])</f>
        <v>2018</v>
      </c>
    </row>
    <row r="198" spans="1:17" x14ac:dyDescent="0.2">
      <c r="A198" s="9">
        <f t="shared" ca="1" si="24"/>
        <v>43002</v>
      </c>
      <c r="B198" s="1" t="str">
        <f t="shared" ca="1" si="25"/>
        <v>AQ-975</v>
      </c>
      <c r="C198" s="1" t="s">
        <v>32</v>
      </c>
      <c r="D198" s="7">
        <f t="shared" ca="1" si="26"/>
        <v>6</v>
      </c>
      <c r="E198" s="1" t="s">
        <v>48</v>
      </c>
      <c r="F198" s="1" t="s">
        <v>63</v>
      </c>
      <c r="G198" s="1" t="str">
        <f>CONCATENATE(Tabla1[[#This Row],[Origen]],"-",Tabla1[[#This Row],[Destino]])</f>
        <v>Ciudad de México-Acapulco de Juárez</v>
      </c>
      <c r="H198" s="7">
        <f t="shared" ca="1" si="27"/>
        <v>4409</v>
      </c>
      <c r="I198" s="7">
        <f t="shared" ca="1" si="28"/>
        <v>73</v>
      </c>
      <c r="J198" s="7">
        <f t="shared" ca="1" si="29"/>
        <v>343</v>
      </c>
      <c r="K198" s="7">
        <f t="shared" ca="1" si="30"/>
        <v>92</v>
      </c>
      <c r="L198" s="7">
        <f ca="1">Tabla1[[#This Row],[Costo peaje]]+Tabla1[[#This Row],[Costo combustible]]+Tabla1[[#This Row],[Costos varios]]</f>
        <v>508</v>
      </c>
      <c r="M198" s="7">
        <f ca="1">Tabla1[[#This Row],[Valor flete]]-Tabla1[[#This Row],[Total costos]]</f>
        <v>3901</v>
      </c>
      <c r="N198" s="1">
        <f t="shared" ca="1" si="31"/>
        <v>1</v>
      </c>
      <c r="O198" s="1" t="s">
        <v>82</v>
      </c>
      <c r="P198" s="1" t="str">
        <f ca="1">VLOOKUP(MONTH(Tabla1[[#This Row],[Fecha]]),Tabla2[],2,0)</f>
        <v>Set</v>
      </c>
      <c r="Q198" s="1">
        <f ca="1">YEAR(Tabla1[[#This Row],[Fecha]])</f>
        <v>2017</v>
      </c>
    </row>
    <row r="199" spans="1:17" x14ac:dyDescent="0.2">
      <c r="A199" s="9">
        <f t="shared" ca="1" si="24"/>
        <v>43459</v>
      </c>
      <c r="B199" s="1" t="str">
        <f t="shared" ca="1" si="25"/>
        <v>AQ-266</v>
      </c>
      <c r="C199" s="1" t="s">
        <v>33</v>
      </c>
      <c r="D199" s="7">
        <f t="shared" ca="1" si="26"/>
        <v>10</v>
      </c>
      <c r="E199" s="1" t="s">
        <v>49</v>
      </c>
      <c r="F199" s="1" t="s">
        <v>64</v>
      </c>
      <c r="G199" s="1" t="str">
        <f>CONCATENATE(Tabla1[[#This Row],[Origen]],"-",Tabla1[[#This Row],[Destino]])</f>
        <v>Ecatepec-Tlalnepantla de Baz</v>
      </c>
      <c r="H199" s="7">
        <f t="shared" ca="1" si="27"/>
        <v>2442</v>
      </c>
      <c r="I199" s="7">
        <f t="shared" ca="1" si="28"/>
        <v>111</v>
      </c>
      <c r="J199" s="7">
        <f t="shared" ca="1" si="29"/>
        <v>396</v>
      </c>
      <c r="K199" s="7">
        <f t="shared" ca="1" si="30"/>
        <v>65</v>
      </c>
      <c r="L199" s="7">
        <f ca="1">Tabla1[[#This Row],[Costo peaje]]+Tabla1[[#This Row],[Costo combustible]]+Tabla1[[#This Row],[Costos varios]]</f>
        <v>572</v>
      </c>
      <c r="M199" s="7">
        <f ca="1">Tabla1[[#This Row],[Valor flete]]-Tabla1[[#This Row],[Total costos]]</f>
        <v>1870</v>
      </c>
      <c r="N199" s="1">
        <f t="shared" ca="1" si="31"/>
        <v>6</v>
      </c>
      <c r="O199" s="1" t="s">
        <v>83</v>
      </c>
      <c r="P199" s="1" t="str">
        <f ca="1">VLOOKUP(MONTH(Tabla1[[#This Row],[Fecha]]),Tabla2[],2,0)</f>
        <v>Dic</v>
      </c>
      <c r="Q199" s="1">
        <f ca="1">YEAR(Tabla1[[#This Row],[Fecha]])</f>
        <v>2018</v>
      </c>
    </row>
    <row r="200" spans="1:17" x14ac:dyDescent="0.2">
      <c r="A200" s="9">
        <f t="shared" ca="1" si="24"/>
        <v>43493</v>
      </c>
      <c r="B200" s="1" t="str">
        <f t="shared" ca="1" si="25"/>
        <v>AQ-250</v>
      </c>
      <c r="C200" s="1" t="s">
        <v>86</v>
      </c>
      <c r="D200" s="7">
        <f t="shared" ca="1" si="26"/>
        <v>5</v>
      </c>
      <c r="E200" s="1" t="s">
        <v>50</v>
      </c>
      <c r="F200" s="1" t="s">
        <v>65</v>
      </c>
      <c r="G200" s="1" t="str">
        <f>CONCATENATE(Tabla1[[#This Row],[Origen]],"-",Tabla1[[#This Row],[Destino]])</f>
        <v>Guadalajara-Cancún</v>
      </c>
      <c r="H200" s="7">
        <f t="shared" ca="1" si="27"/>
        <v>4219</v>
      </c>
      <c r="I200" s="7">
        <f t="shared" ca="1" si="28"/>
        <v>161</v>
      </c>
      <c r="J200" s="7">
        <f t="shared" ca="1" si="29"/>
        <v>425</v>
      </c>
      <c r="K200" s="7">
        <f t="shared" ca="1" si="30"/>
        <v>154</v>
      </c>
      <c r="L200" s="7">
        <f ca="1">Tabla1[[#This Row],[Costo peaje]]+Tabla1[[#This Row],[Costo combustible]]+Tabla1[[#This Row],[Costos varios]]</f>
        <v>740</v>
      </c>
      <c r="M200" s="7">
        <f ca="1">Tabla1[[#This Row],[Valor flete]]-Tabla1[[#This Row],[Total costos]]</f>
        <v>3479</v>
      </c>
      <c r="N200" s="1">
        <f t="shared" ca="1" si="31"/>
        <v>5</v>
      </c>
      <c r="O200" s="1" t="s">
        <v>84</v>
      </c>
      <c r="P200" s="1" t="str">
        <f ca="1">VLOOKUP(MONTH(Tabla1[[#This Row],[Fecha]]),Tabla2[],2,0)</f>
        <v>Ene</v>
      </c>
      <c r="Q200" s="1">
        <f ca="1">YEAR(Tabla1[[#This Row],[Fecha]])</f>
        <v>2019</v>
      </c>
    </row>
    <row r="201" spans="1:17" x14ac:dyDescent="0.2">
      <c r="A201" s="9">
        <f t="shared" ca="1" si="24"/>
        <v>43398</v>
      </c>
      <c r="B201" s="1" t="str">
        <f t="shared" ca="1" si="25"/>
        <v>AQ-864</v>
      </c>
      <c r="C201" s="1" t="s">
        <v>87</v>
      </c>
      <c r="D201" s="7">
        <f t="shared" ca="1" si="26"/>
        <v>11</v>
      </c>
      <c r="E201" s="1" t="s">
        <v>51</v>
      </c>
      <c r="F201" s="1" t="s">
        <v>66</v>
      </c>
      <c r="G201" s="1" t="str">
        <f>CONCATENATE(Tabla1[[#This Row],[Origen]],"-",Tabla1[[#This Row],[Destino]])</f>
        <v>Puebla de Zaragoza-Santiago de Querétaro</v>
      </c>
      <c r="H201" s="7">
        <f t="shared" ca="1" si="27"/>
        <v>2407</v>
      </c>
      <c r="I201" s="7">
        <f t="shared" ca="1" si="28"/>
        <v>188</v>
      </c>
      <c r="J201" s="7">
        <f t="shared" ca="1" si="29"/>
        <v>457</v>
      </c>
      <c r="K201" s="7">
        <f t="shared" ca="1" si="30"/>
        <v>85</v>
      </c>
      <c r="L201" s="7">
        <f ca="1">Tabla1[[#This Row],[Costo peaje]]+Tabla1[[#This Row],[Costo combustible]]+Tabla1[[#This Row],[Costos varios]]</f>
        <v>730</v>
      </c>
      <c r="M201" s="7">
        <f ca="1">Tabla1[[#This Row],[Valor flete]]-Tabla1[[#This Row],[Total costos]]</f>
        <v>1677</v>
      </c>
      <c r="N201" s="1">
        <f t="shared" ca="1" si="31"/>
        <v>5</v>
      </c>
      <c r="O201" s="1" t="s">
        <v>85</v>
      </c>
      <c r="P201" s="1" t="str">
        <f ca="1">VLOOKUP(MONTH(Tabla1[[#This Row],[Fecha]]),Tabla2[],2,0)</f>
        <v>Oct</v>
      </c>
      <c r="Q201" s="1">
        <f ca="1">YEAR(Tabla1[[#This Row],[Fecha]])</f>
        <v>2018</v>
      </c>
    </row>
    <row r="202" spans="1:17" x14ac:dyDescent="0.2">
      <c r="A202" s="9">
        <f t="shared" ca="1" si="24"/>
        <v>43264</v>
      </c>
      <c r="B202" s="1" t="str">
        <f t="shared" ca="1" si="25"/>
        <v>AQ-845</v>
      </c>
      <c r="C202" s="1" t="s">
        <v>88</v>
      </c>
      <c r="D202" s="7">
        <f t="shared" ca="1" si="26"/>
        <v>19</v>
      </c>
      <c r="E202" s="1" t="s">
        <v>52</v>
      </c>
      <c r="F202" s="1" t="s">
        <v>67</v>
      </c>
      <c r="G202" s="1" t="str">
        <f>CONCATENATE(Tabla1[[#This Row],[Origen]],"-",Tabla1[[#This Row],[Destino]])</f>
        <v>Ciudad Juárez-Chimalhuacán</v>
      </c>
      <c r="H202" s="7">
        <f t="shared" ca="1" si="27"/>
        <v>1076</v>
      </c>
      <c r="I202" s="7">
        <f t="shared" ca="1" si="28"/>
        <v>110</v>
      </c>
      <c r="J202" s="7">
        <f t="shared" ca="1" si="29"/>
        <v>416</v>
      </c>
      <c r="K202" s="7">
        <f t="shared" ca="1" si="30"/>
        <v>175</v>
      </c>
      <c r="L202" s="7">
        <f ca="1">Tabla1[[#This Row],[Costo peaje]]+Tabla1[[#This Row],[Costo combustible]]+Tabla1[[#This Row],[Costos varios]]</f>
        <v>701</v>
      </c>
      <c r="M202" s="7">
        <f ca="1">Tabla1[[#This Row],[Valor flete]]-Tabla1[[#This Row],[Total costos]]</f>
        <v>375</v>
      </c>
      <c r="N202" s="1">
        <f t="shared" ca="1" si="31"/>
        <v>10</v>
      </c>
      <c r="O202" s="1" t="s">
        <v>78</v>
      </c>
      <c r="P202" s="1" t="str">
        <f ca="1">VLOOKUP(MONTH(Tabla1[[#This Row],[Fecha]]),Tabla2[],2,0)</f>
        <v>Jun</v>
      </c>
      <c r="Q202" s="1">
        <f ca="1">YEAR(Tabla1[[#This Row],[Fecha]])</f>
        <v>2018</v>
      </c>
    </row>
    <row r="203" spans="1:17" x14ac:dyDescent="0.2">
      <c r="A203" s="9">
        <f t="shared" ca="1" si="24"/>
        <v>43258</v>
      </c>
      <c r="B203" s="1" t="str">
        <f t="shared" ca="1" si="25"/>
        <v>AQ-422</v>
      </c>
      <c r="C203" s="1" t="s">
        <v>89</v>
      </c>
      <c r="D203" s="7">
        <f t="shared" ca="1" si="26"/>
        <v>22</v>
      </c>
      <c r="E203" s="1" t="s">
        <v>53</v>
      </c>
      <c r="F203" s="1" t="s">
        <v>68</v>
      </c>
      <c r="G203" s="1" t="str">
        <f>CONCATENATE(Tabla1[[#This Row],[Origen]],"-",Tabla1[[#This Row],[Destino]])</f>
        <v>Tijuana-Torreón</v>
      </c>
      <c r="H203" s="7">
        <f t="shared" ca="1" si="27"/>
        <v>2166</v>
      </c>
      <c r="I203" s="7">
        <f t="shared" ca="1" si="28"/>
        <v>109</v>
      </c>
      <c r="J203" s="7">
        <f t="shared" ca="1" si="29"/>
        <v>307</v>
      </c>
      <c r="K203" s="7">
        <f t="shared" ca="1" si="30"/>
        <v>156</v>
      </c>
      <c r="L203" s="7">
        <f ca="1">Tabla1[[#This Row],[Costo peaje]]+Tabla1[[#This Row],[Costo combustible]]+Tabla1[[#This Row],[Costos varios]]</f>
        <v>572</v>
      </c>
      <c r="M203" s="7">
        <f ca="1">Tabla1[[#This Row],[Valor flete]]-Tabla1[[#This Row],[Total costos]]</f>
        <v>1594</v>
      </c>
      <c r="N203" s="1">
        <f t="shared" ca="1" si="31"/>
        <v>2</v>
      </c>
      <c r="O203" s="1" t="s">
        <v>79</v>
      </c>
      <c r="P203" s="1" t="str">
        <f ca="1">VLOOKUP(MONTH(Tabla1[[#This Row],[Fecha]]),Tabla2[],2,0)</f>
        <v>Jun</v>
      </c>
      <c r="Q203" s="1">
        <f ca="1">YEAR(Tabla1[[#This Row],[Fecha]])</f>
        <v>2018</v>
      </c>
    </row>
    <row r="204" spans="1:17" x14ac:dyDescent="0.2">
      <c r="A204" s="9">
        <f t="shared" ca="1" si="24"/>
        <v>43172</v>
      </c>
      <c r="B204" s="1" t="str">
        <f t="shared" ca="1" si="25"/>
        <v>AQ-823</v>
      </c>
      <c r="C204" s="1" t="s">
        <v>90</v>
      </c>
      <c r="D204" s="7">
        <f t="shared" ca="1" si="26"/>
        <v>4</v>
      </c>
      <c r="E204" s="1" t="s">
        <v>54</v>
      </c>
      <c r="F204" s="1" t="s">
        <v>69</v>
      </c>
      <c r="G204" s="1" t="str">
        <f>CONCATENATE(Tabla1[[#This Row],[Origen]],"-",Tabla1[[#This Row],[Destino]])</f>
        <v>León-Morelia</v>
      </c>
      <c r="H204" s="7">
        <f t="shared" ca="1" si="27"/>
        <v>1334</v>
      </c>
      <c r="I204" s="7">
        <f t="shared" ca="1" si="28"/>
        <v>93</v>
      </c>
      <c r="J204" s="7">
        <f t="shared" ca="1" si="29"/>
        <v>403</v>
      </c>
      <c r="K204" s="7">
        <f t="shared" ca="1" si="30"/>
        <v>79</v>
      </c>
      <c r="L204" s="7">
        <f ca="1">Tabla1[[#This Row],[Costo peaje]]+Tabla1[[#This Row],[Costo combustible]]+Tabla1[[#This Row],[Costos varios]]</f>
        <v>575</v>
      </c>
      <c r="M204" s="7">
        <f ca="1">Tabla1[[#This Row],[Valor flete]]-Tabla1[[#This Row],[Total costos]]</f>
        <v>759</v>
      </c>
      <c r="N204" s="1">
        <f t="shared" ca="1" si="31"/>
        <v>1</v>
      </c>
      <c r="O204" s="1" t="s">
        <v>80</v>
      </c>
      <c r="P204" s="1" t="str">
        <f ca="1">VLOOKUP(MONTH(Tabla1[[#This Row],[Fecha]]),Tabla2[],2,0)</f>
        <v>Mar</v>
      </c>
      <c r="Q204" s="1">
        <f ca="1">YEAR(Tabla1[[#This Row],[Fecha]])</f>
        <v>2018</v>
      </c>
    </row>
    <row r="205" spans="1:17" x14ac:dyDescent="0.2">
      <c r="A205" s="9">
        <f t="shared" ca="1" si="24"/>
        <v>43123</v>
      </c>
      <c r="B205" s="1" t="str">
        <f t="shared" ca="1" si="25"/>
        <v>AQ-575</v>
      </c>
      <c r="C205" s="1" t="s">
        <v>32</v>
      </c>
      <c r="D205" s="7">
        <f t="shared" ca="1" si="26"/>
        <v>21</v>
      </c>
      <c r="E205" s="1" t="s">
        <v>55</v>
      </c>
      <c r="F205" s="1" t="s">
        <v>70</v>
      </c>
      <c r="G205" s="1" t="str">
        <f>CONCATENATE(Tabla1[[#This Row],[Origen]],"-",Tabla1[[#This Row],[Destino]])</f>
        <v>Zapopan-Reynosa</v>
      </c>
      <c r="H205" s="7">
        <f t="shared" ca="1" si="27"/>
        <v>4785</v>
      </c>
      <c r="I205" s="7">
        <f t="shared" ca="1" si="28"/>
        <v>178</v>
      </c>
      <c r="J205" s="7">
        <f t="shared" ca="1" si="29"/>
        <v>431</v>
      </c>
      <c r="K205" s="7">
        <f t="shared" ca="1" si="30"/>
        <v>70</v>
      </c>
      <c r="L205" s="7">
        <f ca="1">Tabla1[[#This Row],[Costo peaje]]+Tabla1[[#This Row],[Costo combustible]]+Tabla1[[#This Row],[Costos varios]]</f>
        <v>679</v>
      </c>
      <c r="M205" s="7">
        <f ca="1">Tabla1[[#This Row],[Valor flete]]-Tabla1[[#This Row],[Total costos]]</f>
        <v>4106</v>
      </c>
      <c r="N205" s="1">
        <f t="shared" ca="1" si="31"/>
        <v>5</v>
      </c>
      <c r="O205" s="1" t="s">
        <v>81</v>
      </c>
      <c r="P205" s="1" t="str">
        <f ca="1">VLOOKUP(MONTH(Tabla1[[#This Row],[Fecha]]),Tabla2[],2,0)</f>
        <v>Ene</v>
      </c>
      <c r="Q205" s="1">
        <f ca="1">YEAR(Tabla1[[#This Row],[Fecha]])</f>
        <v>2018</v>
      </c>
    </row>
    <row r="206" spans="1:17" x14ac:dyDescent="0.2">
      <c r="A206" s="9">
        <f t="shared" ca="1" si="24"/>
        <v>43378</v>
      </c>
      <c r="B206" s="1" t="str">
        <f t="shared" ca="1" si="25"/>
        <v>AQ-470</v>
      </c>
      <c r="C206" s="1" t="s">
        <v>33</v>
      </c>
      <c r="D206" s="7">
        <f t="shared" ca="1" si="26"/>
        <v>24</v>
      </c>
      <c r="E206" s="1" t="s">
        <v>56</v>
      </c>
      <c r="F206" s="1" t="s">
        <v>71</v>
      </c>
      <c r="G206" s="1" t="str">
        <f>CONCATENATE(Tabla1[[#This Row],[Origen]],"-",Tabla1[[#This Row],[Destino]])</f>
        <v>Monterrey-Tlaquepaque</v>
      </c>
      <c r="H206" s="7">
        <f t="shared" ca="1" si="27"/>
        <v>2770</v>
      </c>
      <c r="I206" s="7">
        <f t="shared" ca="1" si="28"/>
        <v>138</v>
      </c>
      <c r="J206" s="7">
        <f t="shared" ca="1" si="29"/>
        <v>469</v>
      </c>
      <c r="K206" s="7">
        <f t="shared" ca="1" si="30"/>
        <v>106</v>
      </c>
      <c r="L206" s="7">
        <f ca="1">Tabla1[[#This Row],[Costo peaje]]+Tabla1[[#This Row],[Costo combustible]]+Tabla1[[#This Row],[Costos varios]]</f>
        <v>713</v>
      </c>
      <c r="M206" s="7">
        <f ca="1">Tabla1[[#This Row],[Valor flete]]-Tabla1[[#This Row],[Total costos]]</f>
        <v>2057</v>
      </c>
      <c r="N206" s="1">
        <f t="shared" ca="1" si="31"/>
        <v>4</v>
      </c>
      <c r="O206" s="1" t="s">
        <v>82</v>
      </c>
      <c r="P206" s="1" t="str">
        <f ca="1">VLOOKUP(MONTH(Tabla1[[#This Row],[Fecha]]),Tabla2[],2,0)</f>
        <v>Oct</v>
      </c>
      <c r="Q206" s="1">
        <f ca="1">YEAR(Tabla1[[#This Row],[Fecha]])</f>
        <v>2018</v>
      </c>
    </row>
    <row r="207" spans="1:17" x14ac:dyDescent="0.2">
      <c r="A207" s="9">
        <f t="shared" ca="1" si="24"/>
        <v>42831</v>
      </c>
      <c r="B207" s="1" t="str">
        <f t="shared" ca="1" si="25"/>
        <v>AQ-119</v>
      </c>
      <c r="C207" s="1" t="s">
        <v>86</v>
      </c>
      <c r="D207" s="7">
        <f t="shared" ca="1" si="26"/>
        <v>6</v>
      </c>
      <c r="E207" s="1" t="s">
        <v>57</v>
      </c>
      <c r="F207" s="1" t="s">
        <v>72</v>
      </c>
      <c r="G207" s="1" t="str">
        <f>CONCATENATE(Tabla1[[#This Row],[Origen]],"-",Tabla1[[#This Row],[Destino]])</f>
        <v>Nezahualcóyotl-Tuxtla Gutiérrez</v>
      </c>
      <c r="H207" s="7">
        <f t="shared" ca="1" si="27"/>
        <v>1774</v>
      </c>
      <c r="I207" s="7">
        <f t="shared" ca="1" si="28"/>
        <v>92</v>
      </c>
      <c r="J207" s="7">
        <f t="shared" ca="1" si="29"/>
        <v>414</v>
      </c>
      <c r="K207" s="7">
        <f t="shared" ca="1" si="30"/>
        <v>94</v>
      </c>
      <c r="L207" s="7">
        <f ca="1">Tabla1[[#This Row],[Costo peaje]]+Tabla1[[#This Row],[Costo combustible]]+Tabla1[[#This Row],[Costos varios]]</f>
        <v>600</v>
      </c>
      <c r="M207" s="7">
        <f ca="1">Tabla1[[#This Row],[Valor flete]]-Tabla1[[#This Row],[Total costos]]</f>
        <v>1174</v>
      </c>
      <c r="N207" s="1">
        <f t="shared" ca="1" si="31"/>
        <v>9</v>
      </c>
      <c r="O207" s="1" t="s">
        <v>83</v>
      </c>
      <c r="P207" s="1" t="str">
        <f ca="1">VLOOKUP(MONTH(Tabla1[[#This Row],[Fecha]]),Tabla2[],2,0)</f>
        <v>Abr</v>
      </c>
      <c r="Q207" s="1">
        <f ca="1">YEAR(Tabla1[[#This Row],[Fecha]])</f>
        <v>2017</v>
      </c>
    </row>
    <row r="208" spans="1:17" x14ac:dyDescent="0.2">
      <c r="A208" s="9">
        <f t="shared" ca="1" si="24"/>
        <v>42806</v>
      </c>
      <c r="B208" s="1" t="str">
        <f t="shared" ca="1" si="25"/>
        <v>AQ-809</v>
      </c>
      <c r="C208" s="1" t="s">
        <v>87</v>
      </c>
      <c r="D208" s="7">
        <f t="shared" ca="1" si="26"/>
        <v>19</v>
      </c>
      <c r="E208" s="1" t="s">
        <v>58</v>
      </c>
      <c r="F208" s="1" t="s">
        <v>73</v>
      </c>
      <c r="G208" s="1" t="str">
        <f>CONCATENATE(Tabla1[[#This Row],[Origen]],"-",Tabla1[[#This Row],[Destino]])</f>
        <v>Chihuahua-Victoria de Durango</v>
      </c>
      <c r="H208" s="7">
        <f t="shared" ca="1" si="27"/>
        <v>4537</v>
      </c>
      <c r="I208" s="7">
        <f t="shared" ca="1" si="28"/>
        <v>169</v>
      </c>
      <c r="J208" s="7">
        <f t="shared" ca="1" si="29"/>
        <v>322</v>
      </c>
      <c r="K208" s="7">
        <f t="shared" ca="1" si="30"/>
        <v>186</v>
      </c>
      <c r="L208" s="7">
        <f ca="1">Tabla1[[#This Row],[Costo peaje]]+Tabla1[[#This Row],[Costo combustible]]+Tabla1[[#This Row],[Costos varios]]</f>
        <v>677</v>
      </c>
      <c r="M208" s="7">
        <f ca="1">Tabla1[[#This Row],[Valor flete]]-Tabla1[[#This Row],[Total costos]]</f>
        <v>3860</v>
      </c>
      <c r="N208" s="1">
        <f t="shared" ca="1" si="31"/>
        <v>9</v>
      </c>
      <c r="O208" s="1" t="s">
        <v>84</v>
      </c>
      <c r="P208" s="1" t="str">
        <f ca="1">VLOOKUP(MONTH(Tabla1[[#This Row],[Fecha]]),Tabla2[],2,0)</f>
        <v>Mar</v>
      </c>
      <c r="Q208" s="1">
        <f ca="1">YEAR(Tabla1[[#This Row],[Fecha]])</f>
        <v>2017</v>
      </c>
    </row>
    <row r="209" spans="1:17" x14ac:dyDescent="0.2">
      <c r="A209" s="9">
        <f t="shared" ca="1" si="24"/>
        <v>42887</v>
      </c>
      <c r="B209" s="1" t="str">
        <f t="shared" ca="1" si="25"/>
        <v>AQ-380</v>
      </c>
      <c r="C209" s="1" t="s">
        <v>88</v>
      </c>
      <c r="D209" s="7">
        <f t="shared" ca="1" si="26"/>
        <v>27</v>
      </c>
      <c r="E209" s="1" t="s">
        <v>59</v>
      </c>
      <c r="F209" s="1" t="s">
        <v>74</v>
      </c>
      <c r="G209" s="1" t="str">
        <f>CONCATENATE(Tabla1[[#This Row],[Origen]],"-",Tabla1[[#This Row],[Destino]])</f>
        <v>Naucalpan de Juárez-Toluca de Lerdo</v>
      </c>
      <c r="H209" s="7">
        <f t="shared" ca="1" si="27"/>
        <v>3270</v>
      </c>
      <c r="I209" s="7">
        <f t="shared" ca="1" si="28"/>
        <v>170</v>
      </c>
      <c r="J209" s="7">
        <f t="shared" ca="1" si="29"/>
        <v>362</v>
      </c>
      <c r="K209" s="7">
        <f t="shared" ca="1" si="30"/>
        <v>151</v>
      </c>
      <c r="L209" s="7">
        <f ca="1">Tabla1[[#This Row],[Costo peaje]]+Tabla1[[#This Row],[Costo combustible]]+Tabla1[[#This Row],[Costos varios]]</f>
        <v>683</v>
      </c>
      <c r="M209" s="7">
        <f ca="1">Tabla1[[#This Row],[Valor flete]]-Tabla1[[#This Row],[Total costos]]</f>
        <v>2587</v>
      </c>
      <c r="N209" s="1">
        <f t="shared" ca="1" si="31"/>
        <v>5</v>
      </c>
      <c r="O209" s="1" t="s">
        <v>85</v>
      </c>
      <c r="P209" s="1" t="str">
        <f ca="1">VLOOKUP(MONTH(Tabla1[[#This Row],[Fecha]]),Tabla2[],2,0)</f>
        <v>Jun</v>
      </c>
      <c r="Q209" s="1">
        <f ca="1">YEAR(Tabla1[[#This Row],[Fecha]])</f>
        <v>2017</v>
      </c>
    </row>
    <row r="210" spans="1:17" x14ac:dyDescent="0.2">
      <c r="A210" s="9">
        <f t="shared" ca="1" si="24"/>
        <v>43518</v>
      </c>
      <c r="B210" s="1" t="str">
        <f t="shared" ca="1" si="25"/>
        <v>AQ-676</v>
      </c>
      <c r="C210" s="1" t="s">
        <v>89</v>
      </c>
      <c r="D210" s="7">
        <f t="shared" ca="1" si="26"/>
        <v>29</v>
      </c>
      <c r="E210" s="1" t="s">
        <v>60</v>
      </c>
      <c r="F210" s="1" t="s">
        <v>75</v>
      </c>
      <c r="G210" s="1" t="str">
        <f>CONCATENATE(Tabla1[[#This Row],[Origen]],"-",Tabla1[[#This Row],[Destino]])</f>
        <v>Mérida-Ciudad López Mateos</v>
      </c>
      <c r="H210" s="7">
        <f t="shared" ca="1" si="27"/>
        <v>2596</v>
      </c>
      <c r="I210" s="7">
        <f t="shared" ca="1" si="28"/>
        <v>83</v>
      </c>
      <c r="J210" s="7">
        <f t="shared" ca="1" si="29"/>
        <v>328</v>
      </c>
      <c r="K210" s="7">
        <f t="shared" ca="1" si="30"/>
        <v>125</v>
      </c>
      <c r="L210" s="7">
        <f ca="1">Tabla1[[#This Row],[Costo peaje]]+Tabla1[[#This Row],[Costo combustible]]+Tabla1[[#This Row],[Costos varios]]</f>
        <v>536</v>
      </c>
      <c r="M210" s="7">
        <f ca="1">Tabla1[[#This Row],[Valor flete]]-Tabla1[[#This Row],[Total costos]]</f>
        <v>2060</v>
      </c>
      <c r="N210" s="1">
        <f t="shared" ca="1" si="31"/>
        <v>6</v>
      </c>
      <c r="O210" s="1" t="s">
        <v>78</v>
      </c>
      <c r="P210" s="1" t="str">
        <f ca="1">VLOOKUP(MONTH(Tabla1[[#This Row],[Fecha]]),Tabla2[],2,0)</f>
        <v>Feb</v>
      </c>
      <c r="Q210" s="1">
        <f ca="1">YEAR(Tabla1[[#This Row],[Fecha]])</f>
        <v>2019</v>
      </c>
    </row>
    <row r="211" spans="1:17" x14ac:dyDescent="0.2">
      <c r="A211" s="9">
        <f t="shared" ca="1" si="24"/>
        <v>43503</v>
      </c>
      <c r="B211" s="1" t="str">
        <f t="shared" ca="1" si="25"/>
        <v>AQ-915</v>
      </c>
      <c r="C211" s="1" t="s">
        <v>90</v>
      </c>
      <c r="D211" s="7">
        <f t="shared" ca="1" si="26"/>
        <v>29</v>
      </c>
      <c r="E211" s="1" t="s">
        <v>61</v>
      </c>
      <c r="F211" s="1" t="s">
        <v>76</v>
      </c>
      <c r="G211" s="1" t="str">
        <f>CONCATENATE(Tabla1[[#This Row],[Origen]],"-",Tabla1[[#This Row],[Destino]])</f>
        <v>San Luis Potosí-Cuautitlán Izcalli</v>
      </c>
      <c r="H211" s="7">
        <f t="shared" ca="1" si="27"/>
        <v>4750</v>
      </c>
      <c r="I211" s="7">
        <f t="shared" ca="1" si="28"/>
        <v>193</v>
      </c>
      <c r="J211" s="7">
        <f t="shared" ca="1" si="29"/>
        <v>396</v>
      </c>
      <c r="K211" s="7">
        <f t="shared" ca="1" si="30"/>
        <v>124</v>
      </c>
      <c r="L211" s="7">
        <f ca="1">Tabla1[[#This Row],[Costo peaje]]+Tabla1[[#This Row],[Costo combustible]]+Tabla1[[#This Row],[Costos varios]]</f>
        <v>713</v>
      </c>
      <c r="M211" s="7">
        <f ca="1">Tabla1[[#This Row],[Valor flete]]-Tabla1[[#This Row],[Total costos]]</f>
        <v>4037</v>
      </c>
      <c r="N211" s="1">
        <f t="shared" ca="1" si="31"/>
        <v>5</v>
      </c>
      <c r="O211" s="1" t="s">
        <v>79</v>
      </c>
      <c r="P211" s="1" t="str">
        <f ca="1">VLOOKUP(MONTH(Tabla1[[#This Row],[Fecha]]),Tabla2[],2,0)</f>
        <v>Feb</v>
      </c>
      <c r="Q211" s="1">
        <f ca="1">YEAR(Tabla1[[#This Row],[Fecha]])</f>
        <v>2019</v>
      </c>
    </row>
    <row r="212" spans="1:17" x14ac:dyDescent="0.2">
      <c r="A212" s="9">
        <f t="shared" ca="1" si="24"/>
        <v>42981</v>
      </c>
      <c r="B212" s="1" t="str">
        <f t="shared" ca="1" si="25"/>
        <v>AQ-851</v>
      </c>
      <c r="C212" s="1" t="s">
        <v>32</v>
      </c>
      <c r="D212" s="7">
        <f t="shared" ca="1" si="26"/>
        <v>12</v>
      </c>
      <c r="E212" s="1" t="s">
        <v>48</v>
      </c>
      <c r="F212" s="1" t="s">
        <v>62</v>
      </c>
      <c r="G212" s="1" t="str">
        <f>CONCATENATE(Tabla1[[#This Row],[Origen]],"-",Tabla1[[#This Row],[Destino]])</f>
        <v>Ciudad de México-Guadalupe</v>
      </c>
      <c r="H212" s="7">
        <f t="shared" ca="1" si="27"/>
        <v>4706</v>
      </c>
      <c r="I212" s="7">
        <f t="shared" ca="1" si="28"/>
        <v>97</v>
      </c>
      <c r="J212" s="7">
        <f t="shared" ca="1" si="29"/>
        <v>455</v>
      </c>
      <c r="K212" s="7">
        <f t="shared" ca="1" si="30"/>
        <v>153</v>
      </c>
      <c r="L212" s="7">
        <f ca="1">Tabla1[[#This Row],[Costo peaje]]+Tabla1[[#This Row],[Costo combustible]]+Tabla1[[#This Row],[Costos varios]]</f>
        <v>705</v>
      </c>
      <c r="M212" s="7">
        <f ca="1">Tabla1[[#This Row],[Valor flete]]-Tabla1[[#This Row],[Total costos]]</f>
        <v>4001</v>
      </c>
      <c r="N212" s="1">
        <f t="shared" ca="1" si="31"/>
        <v>9</v>
      </c>
      <c r="O212" s="1" t="s">
        <v>80</v>
      </c>
      <c r="P212" s="1" t="str">
        <f ca="1">VLOOKUP(MONTH(Tabla1[[#This Row],[Fecha]]),Tabla2[],2,0)</f>
        <v>Set</v>
      </c>
      <c r="Q212" s="1">
        <f ca="1">YEAR(Tabla1[[#This Row],[Fecha]])</f>
        <v>2017</v>
      </c>
    </row>
    <row r="213" spans="1:17" x14ac:dyDescent="0.2">
      <c r="A213" s="9">
        <f t="shared" ca="1" si="24"/>
        <v>42979</v>
      </c>
      <c r="B213" s="1" t="str">
        <f t="shared" ca="1" si="25"/>
        <v>AQ-901</v>
      </c>
      <c r="C213" s="1" t="s">
        <v>33</v>
      </c>
      <c r="D213" s="7">
        <f t="shared" ca="1" si="26"/>
        <v>11</v>
      </c>
      <c r="E213" s="1" t="s">
        <v>49</v>
      </c>
      <c r="F213" s="1" t="s">
        <v>63</v>
      </c>
      <c r="G213" s="1" t="str">
        <f>CONCATENATE(Tabla1[[#This Row],[Origen]],"-",Tabla1[[#This Row],[Destino]])</f>
        <v>Ecatepec-Acapulco de Juárez</v>
      </c>
      <c r="H213" s="7">
        <f t="shared" ca="1" si="27"/>
        <v>2994</v>
      </c>
      <c r="I213" s="7">
        <f t="shared" ca="1" si="28"/>
        <v>80</v>
      </c>
      <c r="J213" s="7">
        <f t="shared" ca="1" si="29"/>
        <v>346</v>
      </c>
      <c r="K213" s="7">
        <f t="shared" ca="1" si="30"/>
        <v>108</v>
      </c>
      <c r="L213" s="7">
        <f ca="1">Tabla1[[#This Row],[Costo peaje]]+Tabla1[[#This Row],[Costo combustible]]+Tabla1[[#This Row],[Costos varios]]</f>
        <v>534</v>
      </c>
      <c r="M213" s="7">
        <f ca="1">Tabla1[[#This Row],[Valor flete]]-Tabla1[[#This Row],[Total costos]]</f>
        <v>2460</v>
      </c>
      <c r="N213" s="1">
        <f t="shared" ca="1" si="31"/>
        <v>2</v>
      </c>
      <c r="O213" s="1" t="s">
        <v>81</v>
      </c>
      <c r="P213" s="1" t="str">
        <f ca="1">VLOOKUP(MONTH(Tabla1[[#This Row],[Fecha]]),Tabla2[],2,0)</f>
        <v>Set</v>
      </c>
      <c r="Q213" s="1">
        <f ca="1">YEAR(Tabla1[[#This Row],[Fecha]])</f>
        <v>2017</v>
      </c>
    </row>
    <row r="214" spans="1:17" x14ac:dyDescent="0.2">
      <c r="A214" s="9">
        <f t="shared" ca="1" si="24"/>
        <v>43370</v>
      </c>
      <c r="B214" s="1" t="str">
        <f t="shared" ca="1" si="25"/>
        <v>AQ-590</v>
      </c>
      <c r="C214" s="1" t="s">
        <v>86</v>
      </c>
      <c r="D214" s="7">
        <f t="shared" ca="1" si="26"/>
        <v>23</v>
      </c>
      <c r="E214" s="1" t="s">
        <v>50</v>
      </c>
      <c r="F214" s="1" t="s">
        <v>64</v>
      </c>
      <c r="G214" s="1" t="str">
        <f>CONCATENATE(Tabla1[[#This Row],[Origen]],"-",Tabla1[[#This Row],[Destino]])</f>
        <v>Guadalajara-Tlalnepantla de Baz</v>
      </c>
      <c r="H214" s="7">
        <f t="shared" ca="1" si="27"/>
        <v>1779</v>
      </c>
      <c r="I214" s="7">
        <f t="shared" ca="1" si="28"/>
        <v>51</v>
      </c>
      <c r="J214" s="7">
        <f t="shared" ca="1" si="29"/>
        <v>343</v>
      </c>
      <c r="K214" s="7">
        <f t="shared" ca="1" si="30"/>
        <v>128</v>
      </c>
      <c r="L214" s="7">
        <f ca="1">Tabla1[[#This Row],[Costo peaje]]+Tabla1[[#This Row],[Costo combustible]]+Tabla1[[#This Row],[Costos varios]]</f>
        <v>522</v>
      </c>
      <c r="M214" s="7">
        <f ca="1">Tabla1[[#This Row],[Valor flete]]-Tabla1[[#This Row],[Total costos]]</f>
        <v>1257</v>
      </c>
      <c r="N214" s="1">
        <f t="shared" ca="1" si="31"/>
        <v>5</v>
      </c>
      <c r="O214" s="1" t="s">
        <v>82</v>
      </c>
      <c r="P214" s="1" t="str">
        <f ca="1">VLOOKUP(MONTH(Tabla1[[#This Row],[Fecha]]),Tabla2[],2,0)</f>
        <v>Set</v>
      </c>
      <c r="Q214" s="1">
        <f ca="1">YEAR(Tabla1[[#This Row],[Fecha]])</f>
        <v>2018</v>
      </c>
    </row>
    <row r="215" spans="1:17" x14ac:dyDescent="0.2">
      <c r="A215" s="9">
        <f t="shared" ca="1" si="24"/>
        <v>43189</v>
      </c>
      <c r="B215" s="1" t="str">
        <f t="shared" ca="1" si="25"/>
        <v>AQ-451</v>
      </c>
      <c r="C215" s="1" t="s">
        <v>87</v>
      </c>
      <c r="D215" s="7">
        <f t="shared" ca="1" si="26"/>
        <v>7</v>
      </c>
      <c r="E215" s="1" t="s">
        <v>51</v>
      </c>
      <c r="F215" s="1" t="s">
        <v>65</v>
      </c>
      <c r="G215" s="1" t="str">
        <f>CONCATENATE(Tabla1[[#This Row],[Origen]],"-",Tabla1[[#This Row],[Destino]])</f>
        <v>Puebla de Zaragoza-Cancún</v>
      </c>
      <c r="H215" s="7">
        <f t="shared" ca="1" si="27"/>
        <v>1235</v>
      </c>
      <c r="I215" s="7">
        <f t="shared" ca="1" si="28"/>
        <v>135</v>
      </c>
      <c r="J215" s="7">
        <f t="shared" ca="1" si="29"/>
        <v>444</v>
      </c>
      <c r="K215" s="7">
        <f t="shared" ca="1" si="30"/>
        <v>164</v>
      </c>
      <c r="L215" s="7">
        <f ca="1">Tabla1[[#This Row],[Costo peaje]]+Tabla1[[#This Row],[Costo combustible]]+Tabla1[[#This Row],[Costos varios]]</f>
        <v>743</v>
      </c>
      <c r="M215" s="7">
        <f ca="1">Tabla1[[#This Row],[Valor flete]]-Tabla1[[#This Row],[Total costos]]</f>
        <v>492</v>
      </c>
      <c r="N215" s="1">
        <f t="shared" ca="1" si="31"/>
        <v>2</v>
      </c>
      <c r="O215" s="1" t="s">
        <v>83</v>
      </c>
      <c r="P215" s="1" t="str">
        <f ca="1">VLOOKUP(MONTH(Tabla1[[#This Row],[Fecha]]),Tabla2[],2,0)</f>
        <v>Mar</v>
      </c>
      <c r="Q215" s="1">
        <f ca="1">YEAR(Tabla1[[#This Row],[Fecha]])</f>
        <v>2018</v>
      </c>
    </row>
    <row r="216" spans="1:17" x14ac:dyDescent="0.2">
      <c r="A216" s="9">
        <f t="shared" ca="1" si="24"/>
        <v>43187</v>
      </c>
      <c r="B216" s="1" t="str">
        <f t="shared" ca="1" si="25"/>
        <v>AQ-755</v>
      </c>
      <c r="C216" s="1" t="s">
        <v>88</v>
      </c>
      <c r="D216" s="7">
        <f t="shared" ca="1" si="26"/>
        <v>29</v>
      </c>
      <c r="E216" s="1" t="s">
        <v>52</v>
      </c>
      <c r="F216" s="1" t="s">
        <v>66</v>
      </c>
      <c r="G216" s="1" t="str">
        <f>CONCATENATE(Tabla1[[#This Row],[Origen]],"-",Tabla1[[#This Row],[Destino]])</f>
        <v>Ciudad Juárez-Santiago de Querétaro</v>
      </c>
      <c r="H216" s="7">
        <f t="shared" ca="1" si="27"/>
        <v>1486</v>
      </c>
      <c r="I216" s="7">
        <f t="shared" ca="1" si="28"/>
        <v>96</v>
      </c>
      <c r="J216" s="7">
        <f t="shared" ca="1" si="29"/>
        <v>407</v>
      </c>
      <c r="K216" s="7">
        <f t="shared" ca="1" si="30"/>
        <v>149</v>
      </c>
      <c r="L216" s="7">
        <f ca="1">Tabla1[[#This Row],[Costo peaje]]+Tabla1[[#This Row],[Costo combustible]]+Tabla1[[#This Row],[Costos varios]]</f>
        <v>652</v>
      </c>
      <c r="M216" s="7">
        <f ca="1">Tabla1[[#This Row],[Valor flete]]-Tabla1[[#This Row],[Total costos]]</f>
        <v>834</v>
      </c>
      <c r="N216" s="1">
        <f t="shared" ca="1" si="31"/>
        <v>6</v>
      </c>
      <c r="O216" s="1" t="s">
        <v>84</v>
      </c>
      <c r="P216" s="1" t="str">
        <f ca="1">VLOOKUP(MONTH(Tabla1[[#This Row],[Fecha]]),Tabla2[],2,0)</f>
        <v>Mar</v>
      </c>
      <c r="Q216" s="1">
        <f ca="1">YEAR(Tabla1[[#This Row],[Fecha]])</f>
        <v>2018</v>
      </c>
    </row>
    <row r="217" spans="1:17" x14ac:dyDescent="0.2">
      <c r="A217" s="9">
        <f t="shared" ca="1" si="24"/>
        <v>42920</v>
      </c>
      <c r="B217" s="1" t="str">
        <f t="shared" ca="1" si="25"/>
        <v>AQ-126</v>
      </c>
      <c r="C217" s="1" t="s">
        <v>89</v>
      </c>
      <c r="D217" s="7">
        <f t="shared" ca="1" si="26"/>
        <v>25</v>
      </c>
      <c r="E217" s="1" t="s">
        <v>53</v>
      </c>
      <c r="F217" s="1" t="s">
        <v>67</v>
      </c>
      <c r="G217" s="1" t="str">
        <f>CONCATENATE(Tabla1[[#This Row],[Origen]],"-",Tabla1[[#This Row],[Destino]])</f>
        <v>Tijuana-Chimalhuacán</v>
      </c>
      <c r="H217" s="7">
        <f t="shared" ca="1" si="27"/>
        <v>1289</v>
      </c>
      <c r="I217" s="7">
        <f t="shared" ca="1" si="28"/>
        <v>197</v>
      </c>
      <c r="J217" s="7">
        <f t="shared" ca="1" si="29"/>
        <v>420</v>
      </c>
      <c r="K217" s="7">
        <f t="shared" ca="1" si="30"/>
        <v>131</v>
      </c>
      <c r="L217" s="7">
        <f ca="1">Tabla1[[#This Row],[Costo peaje]]+Tabla1[[#This Row],[Costo combustible]]+Tabla1[[#This Row],[Costos varios]]</f>
        <v>748</v>
      </c>
      <c r="M217" s="7">
        <f ca="1">Tabla1[[#This Row],[Valor flete]]-Tabla1[[#This Row],[Total costos]]</f>
        <v>541</v>
      </c>
      <c r="N217" s="1">
        <f t="shared" ca="1" si="31"/>
        <v>9</v>
      </c>
      <c r="O217" s="1" t="s">
        <v>85</v>
      </c>
      <c r="P217" s="1" t="str">
        <f ca="1">VLOOKUP(MONTH(Tabla1[[#This Row],[Fecha]]),Tabla2[],2,0)</f>
        <v>Jul</v>
      </c>
      <c r="Q217" s="1">
        <f ca="1">YEAR(Tabla1[[#This Row],[Fecha]])</f>
        <v>2017</v>
      </c>
    </row>
    <row r="218" spans="1:17" x14ac:dyDescent="0.2">
      <c r="A218" s="9">
        <f t="shared" ca="1" si="24"/>
        <v>42996</v>
      </c>
      <c r="B218" s="1" t="str">
        <f t="shared" ca="1" si="25"/>
        <v>AQ-792</v>
      </c>
      <c r="C218" s="1" t="s">
        <v>90</v>
      </c>
      <c r="D218" s="7">
        <f t="shared" ca="1" si="26"/>
        <v>10</v>
      </c>
      <c r="E218" s="1" t="s">
        <v>54</v>
      </c>
      <c r="F218" s="1" t="s">
        <v>68</v>
      </c>
      <c r="G218" s="1" t="str">
        <f>CONCATENATE(Tabla1[[#This Row],[Origen]],"-",Tabla1[[#This Row],[Destino]])</f>
        <v>León-Torreón</v>
      </c>
      <c r="H218" s="7">
        <f t="shared" ca="1" si="27"/>
        <v>4835</v>
      </c>
      <c r="I218" s="7">
        <f t="shared" ca="1" si="28"/>
        <v>72</v>
      </c>
      <c r="J218" s="7">
        <f t="shared" ca="1" si="29"/>
        <v>494</v>
      </c>
      <c r="K218" s="7">
        <f t="shared" ca="1" si="30"/>
        <v>159</v>
      </c>
      <c r="L218" s="7">
        <f ca="1">Tabla1[[#This Row],[Costo peaje]]+Tabla1[[#This Row],[Costo combustible]]+Tabla1[[#This Row],[Costos varios]]</f>
        <v>725</v>
      </c>
      <c r="M218" s="7">
        <f ca="1">Tabla1[[#This Row],[Valor flete]]-Tabla1[[#This Row],[Total costos]]</f>
        <v>4110</v>
      </c>
      <c r="N218" s="1">
        <f t="shared" ca="1" si="31"/>
        <v>5</v>
      </c>
      <c r="O218" s="1" t="s">
        <v>78</v>
      </c>
      <c r="P218" s="1" t="str">
        <f ca="1">VLOOKUP(MONTH(Tabla1[[#This Row],[Fecha]]),Tabla2[],2,0)</f>
        <v>Set</v>
      </c>
      <c r="Q218" s="1">
        <f ca="1">YEAR(Tabla1[[#This Row],[Fecha]])</f>
        <v>2017</v>
      </c>
    </row>
    <row r="219" spans="1:17" x14ac:dyDescent="0.2">
      <c r="A219" s="9">
        <f t="shared" ca="1" si="24"/>
        <v>42918</v>
      </c>
      <c r="B219" s="1" t="str">
        <f t="shared" ca="1" si="25"/>
        <v>AQ-484</v>
      </c>
      <c r="C219" s="1" t="s">
        <v>32</v>
      </c>
      <c r="D219" s="7">
        <f t="shared" ca="1" si="26"/>
        <v>25</v>
      </c>
      <c r="E219" s="1" t="s">
        <v>55</v>
      </c>
      <c r="F219" s="1" t="s">
        <v>69</v>
      </c>
      <c r="G219" s="1" t="str">
        <f>CONCATENATE(Tabla1[[#This Row],[Origen]],"-",Tabla1[[#This Row],[Destino]])</f>
        <v>Zapopan-Morelia</v>
      </c>
      <c r="H219" s="7">
        <f t="shared" ca="1" si="27"/>
        <v>1199</v>
      </c>
      <c r="I219" s="7">
        <f t="shared" ca="1" si="28"/>
        <v>129</v>
      </c>
      <c r="J219" s="7">
        <f t="shared" ca="1" si="29"/>
        <v>386</v>
      </c>
      <c r="K219" s="7">
        <f t="shared" ca="1" si="30"/>
        <v>106</v>
      </c>
      <c r="L219" s="7">
        <f ca="1">Tabla1[[#This Row],[Costo peaje]]+Tabla1[[#This Row],[Costo combustible]]+Tabla1[[#This Row],[Costos varios]]</f>
        <v>621</v>
      </c>
      <c r="M219" s="7">
        <f ca="1">Tabla1[[#This Row],[Valor flete]]-Tabla1[[#This Row],[Total costos]]</f>
        <v>578</v>
      </c>
      <c r="N219" s="1">
        <f t="shared" ca="1" si="31"/>
        <v>7</v>
      </c>
      <c r="O219" s="1" t="s">
        <v>79</v>
      </c>
      <c r="P219" s="1" t="str">
        <f ca="1">VLOOKUP(MONTH(Tabla1[[#This Row],[Fecha]]),Tabla2[],2,0)</f>
        <v>Jul</v>
      </c>
      <c r="Q219" s="1">
        <f ca="1">YEAR(Tabla1[[#This Row],[Fecha]])</f>
        <v>2017</v>
      </c>
    </row>
    <row r="220" spans="1:17" x14ac:dyDescent="0.2">
      <c r="A220" s="9">
        <f t="shared" ca="1" si="24"/>
        <v>43438</v>
      </c>
      <c r="B220" s="1" t="str">
        <f t="shared" ca="1" si="25"/>
        <v>AQ-875</v>
      </c>
      <c r="C220" s="1" t="s">
        <v>33</v>
      </c>
      <c r="D220" s="7">
        <f t="shared" ca="1" si="26"/>
        <v>27</v>
      </c>
      <c r="E220" s="1" t="s">
        <v>56</v>
      </c>
      <c r="F220" s="1" t="s">
        <v>70</v>
      </c>
      <c r="G220" s="1" t="str">
        <f>CONCATENATE(Tabla1[[#This Row],[Origen]],"-",Tabla1[[#This Row],[Destino]])</f>
        <v>Monterrey-Reynosa</v>
      </c>
      <c r="H220" s="7">
        <f t="shared" ca="1" si="27"/>
        <v>2530</v>
      </c>
      <c r="I220" s="7">
        <f t="shared" ca="1" si="28"/>
        <v>125</v>
      </c>
      <c r="J220" s="7">
        <f t="shared" ca="1" si="29"/>
        <v>305</v>
      </c>
      <c r="K220" s="7">
        <f t="shared" ca="1" si="30"/>
        <v>69</v>
      </c>
      <c r="L220" s="7">
        <f ca="1">Tabla1[[#This Row],[Costo peaje]]+Tabla1[[#This Row],[Costo combustible]]+Tabla1[[#This Row],[Costos varios]]</f>
        <v>499</v>
      </c>
      <c r="M220" s="7">
        <f ca="1">Tabla1[[#This Row],[Valor flete]]-Tabla1[[#This Row],[Total costos]]</f>
        <v>2031</v>
      </c>
      <c r="N220" s="1">
        <f t="shared" ca="1" si="31"/>
        <v>5</v>
      </c>
      <c r="O220" s="1" t="s">
        <v>80</v>
      </c>
      <c r="P220" s="1" t="str">
        <f ca="1">VLOOKUP(MONTH(Tabla1[[#This Row],[Fecha]]),Tabla2[],2,0)</f>
        <v>Dic</v>
      </c>
      <c r="Q220" s="1">
        <f ca="1">YEAR(Tabla1[[#This Row],[Fecha]])</f>
        <v>2018</v>
      </c>
    </row>
    <row r="221" spans="1:17" x14ac:dyDescent="0.2">
      <c r="A221" s="9">
        <f t="shared" ca="1" si="24"/>
        <v>42932</v>
      </c>
      <c r="B221" s="1" t="str">
        <f t="shared" ca="1" si="25"/>
        <v>AQ-916</v>
      </c>
      <c r="C221" s="1" t="s">
        <v>86</v>
      </c>
      <c r="D221" s="7">
        <f t="shared" ca="1" si="26"/>
        <v>8</v>
      </c>
      <c r="E221" s="1" t="s">
        <v>57</v>
      </c>
      <c r="F221" s="1" t="s">
        <v>71</v>
      </c>
      <c r="G221" s="1" t="str">
        <f>CONCATENATE(Tabla1[[#This Row],[Origen]],"-",Tabla1[[#This Row],[Destino]])</f>
        <v>Nezahualcóyotl-Tlaquepaque</v>
      </c>
      <c r="H221" s="7">
        <f t="shared" ca="1" si="27"/>
        <v>3014</v>
      </c>
      <c r="I221" s="7">
        <f t="shared" ca="1" si="28"/>
        <v>84</v>
      </c>
      <c r="J221" s="7">
        <f t="shared" ca="1" si="29"/>
        <v>363</v>
      </c>
      <c r="K221" s="7">
        <f t="shared" ca="1" si="30"/>
        <v>176</v>
      </c>
      <c r="L221" s="7">
        <f ca="1">Tabla1[[#This Row],[Costo peaje]]+Tabla1[[#This Row],[Costo combustible]]+Tabla1[[#This Row],[Costos varios]]</f>
        <v>623</v>
      </c>
      <c r="M221" s="7">
        <f ca="1">Tabla1[[#This Row],[Valor flete]]-Tabla1[[#This Row],[Total costos]]</f>
        <v>2391</v>
      </c>
      <c r="N221" s="1">
        <f t="shared" ca="1" si="31"/>
        <v>8</v>
      </c>
      <c r="O221" s="1" t="s">
        <v>81</v>
      </c>
      <c r="P221" s="1" t="str">
        <f ca="1">VLOOKUP(MONTH(Tabla1[[#This Row],[Fecha]]),Tabla2[],2,0)</f>
        <v>Jul</v>
      </c>
      <c r="Q221" s="1">
        <f ca="1">YEAR(Tabla1[[#This Row],[Fecha]])</f>
        <v>2017</v>
      </c>
    </row>
    <row r="222" spans="1:17" x14ac:dyDescent="0.2">
      <c r="A222" s="9">
        <f t="shared" ca="1" si="24"/>
        <v>43170</v>
      </c>
      <c r="B222" s="1" t="str">
        <f t="shared" ca="1" si="25"/>
        <v>AQ-971</v>
      </c>
      <c r="C222" s="1" t="s">
        <v>87</v>
      </c>
      <c r="D222" s="7">
        <f t="shared" ca="1" si="26"/>
        <v>29</v>
      </c>
      <c r="E222" s="1" t="s">
        <v>58</v>
      </c>
      <c r="F222" s="1" t="s">
        <v>72</v>
      </c>
      <c r="G222" s="1" t="str">
        <f>CONCATENATE(Tabla1[[#This Row],[Origen]],"-",Tabla1[[#This Row],[Destino]])</f>
        <v>Chihuahua-Tuxtla Gutiérrez</v>
      </c>
      <c r="H222" s="7">
        <f t="shared" ca="1" si="27"/>
        <v>2126</v>
      </c>
      <c r="I222" s="7">
        <f t="shared" ca="1" si="28"/>
        <v>162</v>
      </c>
      <c r="J222" s="7">
        <f t="shared" ca="1" si="29"/>
        <v>450</v>
      </c>
      <c r="K222" s="7">
        <f t="shared" ca="1" si="30"/>
        <v>166</v>
      </c>
      <c r="L222" s="7">
        <f ca="1">Tabla1[[#This Row],[Costo peaje]]+Tabla1[[#This Row],[Costo combustible]]+Tabla1[[#This Row],[Costos varios]]</f>
        <v>778</v>
      </c>
      <c r="M222" s="7">
        <f ca="1">Tabla1[[#This Row],[Valor flete]]-Tabla1[[#This Row],[Total costos]]</f>
        <v>1348</v>
      </c>
      <c r="N222" s="1">
        <f t="shared" ca="1" si="31"/>
        <v>3</v>
      </c>
      <c r="O222" s="1" t="s">
        <v>82</v>
      </c>
      <c r="P222" s="1" t="str">
        <f ca="1">VLOOKUP(MONTH(Tabla1[[#This Row],[Fecha]]),Tabla2[],2,0)</f>
        <v>Mar</v>
      </c>
      <c r="Q222" s="1">
        <f ca="1">YEAR(Tabla1[[#This Row],[Fecha]])</f>
        <v>2018</v>
      </c>
    </row>
    <row r="223" spans="1:17" x14ac:dyDescent="0.2">
      <c r="A223" s="9">
        <f t="shared" ca="1" si="24"/>
        <v>43126</v>
      </c>
      <c r="B223" s="1" t="str">
        <f t="shared" ca="1" si="25"/>
        <v>AQ-124</v>
      </c>
      <c r="C223" s="1" t="s">
        <v>88</v>
      </c>
      <c r="D223" s="7">
        <f t="shared" ca="1" si="26"/>
        <v>20</v>
      </c>
      <c r="E223" s="1" t="s">
        <v>59</v>
      </c>
      <c r="F223" s="1" t="s">
        <v>73</v>
      </c>
      <c r="G223" s="1" t="str">
        <f>CONCATENATE(Tabla1[[#This Row],[Origen]],"-",Tabla1[[#This Row],[Destino]])</f>
        <v>Naucalpan de Juárez-Victoria de Durango</v>
      </c>
      <c r="H223" s="7">
        <f t="shared" ca="1" si="27"/>
        <v>1974</v>
      </c>
      <c r="I223" s="7">
        <f t="shared" ca="1" si="28"/>
        <v>163</v>
      </c>
      <c r="J223" s="7">
        <f t="shared" ca="1" si="29"/>
        <v>409</v>
      </c>
      <c r="K223" s="7">
        <f t="shared" ca="1" si="30"/>
        <v>159</v>
      </c>
      <c r="L223" s="7">
        <f ca="1">Tabla1[[#This Row],[Costo peaje]]+Tabla1[[#This Row],[Costo combustible]]+Tabla1[[#This Row],[Costos varios]]</f>
        <v>731</v>
      </c>
      <c r="M223" s="7">
        <f ca="1">Tabla1[[#This Row],[Valor flete]]-Tabla1[[#This Row],[Total costos]]</f>
        <v>1243</v>
      </c>
      <c r="N223" s="1">
        <f t="shared" ca="1" si="31"/>
        <v>8</v>
      </c>
      <c r="O223" s="1" t="s">
        <v>83</v>
      </c>
      <c r="P223" s="1" t="str">
        <f ca="1">VLOOKUP(MONTH(Tabla1[[#This Row],[Fecha]]),Tabla2[],2,0)</f>
        <v>Ene</v>
      </c>
      <c r="Q223" s="1">
        <f ca="1">YEAR(Tabla1[[#This Row],[Fecha]])</f>
        <v>2018</v>
      </c>
    </row>
    <row r="224" spans="1:17" x14ac:dyDescent="0.2">
      <c r="A224" s="9">
        <f t="shared" ca="1" si="24"/>
        <v>43443</v>
      </c>
      <c r="B224" s="1" t="str">
        <f t="shared" ca="1" si="25"/>
        <v>AQ-935</v>
      </c>
      <c r="C224" s="1" t="s">
        <v>89</v>
      </c>
      <c r="D224" s="7">
        <f t="shared" ca="1" si="26"/>
        <v>14</v>
      </c>
      <c r="E224" s="1" t="s">
        <v>60</v>
      </c>
      <c r="F224" s="1" t="s">
        <v>74</v>
      </c>
      <c r="G224" s="1" t="str">
        <f>CONCATENATE(Tabla1[[#This Row],[Origen]],"-",Tabla1[[#This Row],[Destino]])</f>
        <v>Mérida-Toluca de Lerdo</v>
      </c>
      <c r="H224" s="7">
        <f t="shared" ca="1" si="27"/>
        <v>4685</v>
      </c>
      <c r="I224" s="7">
        <f t="shared" ca="1" si="28"/>
        <v>159</v>
      </c>
      <c r="J224" s="7">
        <f t="shared" ca="1" si="29"/>
        <v>331</v>
      </c>
      <c r="K224" s="7">
        <f t="shared" ca="1" si="30"/>
        <v>115</v>
      </c>
      <c r="L224" s="7">
        <f ca="1">Tabla1[[#This Row],[Costo peaje]]+Tabla1[[#This Row],[Costo combustible]]+Tabla1[[#This Row],[Costos varios]]</f>
        <v>605</v>
      </c>
      <c r="M224" s="7">
        <f ca="1">Tabla1[[#This Row],[Valor flete]]-Tabla1[[#This Row],[Total costos]]</f>
        <v>4080</v>
      </c>
      <c r="N224" s="1">
        <f t="shared" ca="1" si="31"/>
        <v>9</v>
      </c>
      <c r="O224" s="1" t="s">
        <v>84</v>
      </c>
      <c r="P224" s="1" t="str">
        <f ca="1">VLOOKUP(MONTH(Tabla1[[#This Row],[Fecha]]),Tabla2[],2,0)</f>
        <v>Dic</v>
      </c>
      <c r="Q224" s="1">
        <f ca="1">YEAR(Tabla1[[#This Row],[Fecha]])</f>
        <v>2018</v>
      </c>
    </row>
    <row r="225" spans="1:17" x14ac:dyDescent="0.2">
      <c r="A225" s="9">
        <f t="shared" ca="1" si="24"/>
        <v>43217</v>
      </c>
      <c r="B225" s="1" t="str">
        <f t="shared" ca="1" si="25"/>
        <v>AQ-337</v>
      </c>
      <c r="C225" s="1" t="s">
        <v>90</v>
      </c>
      <c r="D225" s="7">
        <f t="shared" ca="1" si="26"/>
        <v>18</v>
      </c>
      <c r="E225" s="1" t="s">
        <v>61</v>
      </c>
      <c r="F225" s="1" t="s">
        <v>75</v>
      </c>
      <c r="G225" s="1" t="str">
        <f>CONCATENATE(Tabla1[[#This Row],[Origen]],"-",Tabla1[[#This Row],[Destino]])</f>
        <v>San Luis Potosí-Ciudad López Mateos</v>
      </c>
      <c r="H225" s="7">
        <f t="shared" ca="1" si="27"/>
        <v>3807</v>
      </c>
      <c r="I225" s="7">
        <f t="shared" ca="1" si="28"/>
        <v>169</v>
      </c>
      <c r="J225" s="7">
        <f t="shared" ca="1" si="29"/>
        <v>425</v>
      </c>
      <c r="K225" s="7">
        <f t="shared" ca="1" si="30"/>
        <v>116</v>
      </c>
      <c r="L225" s="7">
        <f ca="1">Tabla1[[#This Row],[Costo peaje]]+Tabla1[[#This Row],[Costo combustible]]+Tabla1[[#This Row],[Costos varios]]</f>
        <v>710</v>
      </c>
      <c r="M225" s="7">
        <f ca="1">Tabla1[[#This Row],[Valor flete]]-Tabla1[[#This Row],[Total costos]]</f>
        <v>3097</v>
      </c>
      <c r="N225" s="1">
        <f t="shared" ca="1" si="31"/>
        <v>3</v>
      </c>
      <c r="O225" s="1" t="s">
        <v>85</v>
      </c>
      <c r="P225" s="1" t="str">
        <f ca="1">VLOOKUP(MONTH(Tabla1[[#This Row],[Fecha]]),Tabla2[],2,0)</f>
        <v>Abr</v>
      </c>
      <c r="Q225" s="1">
        <f ca="1">YEAR(Tabla1[[#This Row],[Fecha]])</f>
        <v>2018</v>
      </c>
    </row>
    <row r="226" spans="1:17" x14ac:dyDescent="0.2">
      <c r="A226" s="9">
        <f t="shared" ca="1" si="24"/>
        <v>43065</v>
      </c>
      <c r="B226" s="1" t="str">
        <f t="shared" ca="1" si="25"/>
        <v>AQ-557</v>
      </c>
      <c r="C226" s="1" t="s">
        <v>32</v>
      </c>
      <c r="D226" s="7">
        <f t="shared" ca="1" si="26"/>
        <v>18</v>
      </c>
      <c r="E226" s="1" t="s">
        <v>48</v>
      </c>
      <c r="F226" s="1" t="s">
        <v>76</v>
      </c>
      <c r="G226" s="1" t="str">
        <f>CONCATENATE(Tabla1[[#This Row],[Origen]],"-",Tabla1[[#This Row],[Destino]])</f>
        <v>Ciudad de México-Cuautitlán Izcalli</v>
      </c>
      <c r="H226" s="7">
        <f t="shared" ca="1" si="27"/>
        <v>1477</v>
      </c>
      <c r="I226" s="7">
        <f t="shared" ca="1" si="28"/>
        <v>178</v>
      </c>
      <c r="J226" s="7">
        <f t="shared" ca="1" si="29"/>
        <v>482</v>
      </c>
      <c r="K226" s="7">
        <f t="shared" ca="1" si="30"/>
        <v>101</v>
      </c>
      <c r="L226" s="7">
        <f ca="1">Tabla1[[#This Row],[Costo peaje]]+Tabla1[[#This Row],[Costo combustible]]+Tabla1[[#This Row],[Costos varios]]</f>
        <v>761</v>
      </c>
      <c r="M226" s="7">
        <f ca="1">Tabla1[[#This Row],[Valor flete]]-Tabla1[[#This Row],[Total costos]]</f>
        <v>716</v>
      </c>
      <c r="N226" s="1">
        <f t="shared" ca="1" si="31"/>
        <v>5</v>
      </c>
      <c r="O226" s="1" t="s">
        <v>78</v>
      </c>
      <c r="P226" s="1" t="str">
        <f ca="1">VLOOKUP(MONTH(Tabla1[[#This Row],[Fecha]]),Tabla2[],2,0)</f>
        <v>Nov</v>
      </c>
      <c r="Q226" s="1">
        <f ca="1">YEAR(Tabla1[[#This Row],[Fecha]])</f>
        <v>2017</v>
      </c>
    </row>
    <row r="227" spans="1:17" x14ac:dyDescent="0.2">
      <c r="A227" s="9">
        <f t="shared" ca="1" si="24"/>
        <v>42962</v>
      </c>
      <c r="B227" s="1" t="str">
        <f t="shared" ca="1" si="25"/>
        <v>AQ-639</v>
      </c>
      <c r="C227" s="1" t="s">
        <v>33</v>
      </c>
      <c r="D227" s="7">
        <f t="shared" ca="1" si="26"/>
        <v>16</v>
      </c>
      <c r="E227" s="1" t="s">
        <v>49</v>
      </c>
      <c r="F227" s="1" t="s">
        <v>62</v>
      </c>
      <c r="G227" s="1" t="str">
        <f>CONCATENATE(Tabla1[[#This Row],[Origen]],"-",Tabla1[[#This Row],[Destino]])</f>
        <v>Ecatepec-Guadalupe</v>
      </c>
      <c r="H227" s="7">
        <f t="shared" ca="1" si="27"/>
        <v>2488</v>
      </c>
      <c r="I227" s="7">
        <f t="shared" ca="1" si="28"/>
        <v>138</v>
      </c>
      <c r="J227" s="7">
        <f t="shared" ca="1" si="29"/>
        <v>318</v>
      </c>
      <c r="K227" s="7">
        <f t="shared" ca="1" si="30"/>
        <v>164</v>
      </c>
      <c r="L227" s="7">
        <f ca="1">Tabla1[[#This Row],[Costo peaje]]+Tabla1[[#This Row],[Costo combustible]]+Tabla1[[#This Row],[Costos varios]]</f>
        <v>620</v>
      </c>
      <c r="M227" s="7">
        <f ca="1">Tabla1[[#This Row],[Valor flete]]-Tabla1[[#This Row],[Total costos]]</f>
        <v>1868</v>
      </c>
      <c r="N227" s="1">
        <f t="shared" ca="1" si="31"/>
        <v>5</v>
      </c>
      <c r="O227" s="1" t="s">
        <v>79</v>
      </c>
      <c r="P227" s="1" t="str">
        <f ca="1">VLOOKUP(MONTH(Tabla1[[#This Row],[Fecha]]),Tabla2[],2,0)</f>
        <v>Ago</v>
      </c>
      <c r="Q227" s="1">
        <f ca="1">YEAR(Tabla1[[#This Row],[Fecha]])</f>
        <v>2017</v>
      </c>
    </row>
    <row r="228" spans="1:17" x14ac:dyDescent="0.2">
      <c r="A228" s="9">
        <f t="shared" ca="1" si="24"/>
        <v>42877</v>
      </c>
      <c r="B228" s="1" t="str">
        <f t="shared" ca="1" si="25"/>
        <v>AQ-251</v>
      </c>
      <c r="C228" s="1" t="s">
        <v>86</v>
      </c>
      <c r="D228" s="7">
        <f t="shared" ca="1" si="26"/>
        <v>17</v>
      </c>
      <c r="E228" s="1" t="s">
        <v>50</v>
      </c>
      <c r="F228" s="1" t="s">
        <v>63</v>
      </c>
      <c r="G228" s="1" t="str">
        <f>CONCATENATE(Tabla1[[#This Row],[Origen]],"-",Tabla1[[#This Row],[Destino]])</f>
        <v>Guadalajara-Acapulco de Juárez</v>
      </c>
      <c r="H228" s="7">
        <f t="shared" ca="1" si="27"/>
        <v>3111</v>
      </c>
      <c r="I228" s="7">
        <f t="shared" ca="1" si="28"/>
        <v>140</v>
      </c>
      <c r="J228" s="7">
        <f t="shared" ca="1" si="29"/>
        <v>477</v>
      </c>
      <c r="K228" s="7">
        <f t="shared" ca="1" si="30"/>
        <v>121</v>
      </c>
      <c r="L228" s="7">
        <f ca="1">Tabla1[[#This Row],[Costo peaje]]+Tabla1[[#This Row],[Costo combustible]]+Tabla1[[#This Row],[Costos varios]]</f>
        <v>738</v>
      </c>
      <c r="M228" s="7">
        <f ca="1">Tabla1[[#This Row],[Valor flete]]-Tabla1[[#This Row],[Total costos]]</f>
        <v>2373</v>
      </c>
      <c r="N228" s="1">
        <f t="shared" ca="1" si="31"/>
        <v>6</v>
      </c>
      <c r="O228" s="1" t="s">
        <v>80</v>
      </c>
      <c r="P228" s="1" t="str">
        <f ca="1">VLOOKUP(MONTH(Tabla1[[#This Row],[Fecha]]),Tabla2[],2,0)</f>
        <v>May</v>
      </c>
      <c r="Q228" s="1">
        <f ca="1">YEAR(Tabla1[[#This Row],[Fecha]])</f>
        <v>2017</v>
      </c>
    </row>
    <row r="229" spans="1:17" x14ac:dyDescent="0.2">
      <c r="A229" s="9">
        <f t="shared" ca="1" si="24"/>
        <v>42926</v>
      </c>
      <c r="B229" s="1" t="str">
        <f t="shared" ca="1" si="25"/>
        <v>AQ-327</v>
      </c>
      <c r="C229" s="1" t="s">
        <v>87</v>
      </c>
      <c r="D229" s="7">
        <f t="shared" ca="1" si="26"/>
        <v>20</v>
      </c>
      <c r="E229" s="1" t="s">
        <v>51</v>
      </c>
      <c r="F229" s="1" t="s">
        <v>64</v>
      </c>
      <c r="G229" s="1" t="str">
        <f>CONCATENATE(Tabla1[[#This Row],[Origen]],"-",Tabla1[[#This Row],[Destino]])</f>
        <v>Puebla de Zaragoza-Tlalnepantla de Baz</v>
      </c>
      <c r="H229" s="7">
        <f t="shared" ca="1" si="27"/>
        <v>1574</v>
      </c>
      <c r="I229" s="7">
        <f t="shared" ca="1" si="28"/>
        <v>92</v>
      </c>
      <c r="J229" s="7">
        <f t="shared" ca="1" si="29"/>
        <v>475</v>
      </c>
      <c r="K229" s="7">
        <f t="shared" ca="1" si="30"/>
        <v>166</v>
      </c>
      <c r="L229" s="7">
        <f ca="1">Tabla1[[#This Row],[Costo peaje]]+Tabla1[[#This Row],[Costo combustible]]+Tabla1[[#This Row],[Costos varios]]</f>
        <v>733</v>
      </c>
      <c r="M229" s="7">
        <f ca="1">Tabla1[[#This Row],[Valor flete]]-Tabla1[[#This Row],[Total costos]]</f>
        <v>841</v>
      </c>
      <c r="N229" s="1">
        <f t="shared" ca="1" si="31"/>
        <v>7</v>
      </c>
      <c r="O229" s="1" t="s">
        <v>81</v>
      </c>
      <c r="P229" s="1" t="str">
        <f ca="1">VLOOKUP(MONTH(Tabla1[[#This Row],[Fecha]]),Tabla2[],2,0)</f>
        <v>Jul</v>
      </c>
      <c r="Q229" s="1">
        <f ca="1">YEAR(Tabla1[[#This Row],[Fecha]])</f>
        <v>2017</v>
      </c>
    </row>
    <row r="230" spans="1:17" x14ac:dyDescent="0.2">
      <c r="A230" s="9">
        <f t="shared" ca="1" si="24"/>
        <v>43424</v>
      </c>
      <c r="B230" s="1" t="str">
        <f t="shared" ca="1" si="25"/>
        <v>AQ-431</v>
      </c>
      <c r="C230" s="1" t="s">
        <v>88</v>
      </c>
      <c r="D230" s="7">
        <f t="shared" ca="1" si="26"/>
        <v>4</v>
      </c>
      <c r="E230" s="1" t="s">
        <v>52</v>
      </c>
      <c r="F230" s="1" t="s">
        <v>65</v>
      </c>
      <c r="G230" s="1" t="str">
        <f>CONCATENATE(Tabla1[[#This Row],[Origen]],"-",Tabla1[[#This Row],[Destino]])</f>
        <v>Ciudad Juárez-Cancún</v>
      </c>
      <c r="H230" s="7">
        <f t="shared" ca="1" si="27"/>
        <v>1134</v>
      </c>
      <c r="I230" s="7">
        <f t="shared" ca="1" si="28"/>
        <v>156</v>
      </c>
      <c r="J230" s="7">
        <f t="shared" ca="1" si="29"/>
        <v>494</v>
      </c>
      <c r="K230" s="7">
        <f t="shared" ca="1" si="30"/>
        <v>152</v>
      </c>
      <c r="L230" s="7">
        <f ca="1">Tabla1[[#This Row],[Costo peaje]]+Tabla1[[#This Row],[Costo combustible]]+Tabla1[[#This Row],[Costos varios]]</f>
        <v>802</v>
      </c>
      <c r="M230" s="7">
        <f ca="1">Tabla1[[#This Row],[Valor flete]]-Tabla1[[#This Row],[Total costos]]</f>
        <v>332</v>
      </c>
      <c r="N230" s="1">
        <f t="shared" ca="1" si="31"/>
        <v>2</v>
      </c>
      <c r="O230" s="1" t="s">
        <v>82</v>
      </c>
      <c r="P230" s="1" t="str">
        <f ca="1">VLOOKUP(MONTH(Tabla1[[#This Row],[Fecha]]),Tabla2[],2,0)</f>
        <v>Nov</v>
      </c>
      <c r="Q230" s="1">
        <f ca="1">YEAR(Tabla1[[#This Row],[Fecha]])</f>
        <v>2018</v>
      </c>
    </row>
    <row r="231" spans="1:17" x14ac:dyDescent="0.2">
      <c r="A231" s="9">
        <f t="shared" ca="1" si="24"/>
        <v>43102</v>
      </c>
      <c r="B231" s="1" t="str">
        <f t="shared" ca="1" si="25"/>
        <v>AQ-234</v>
      </c>
      <c r="C231" s="1" t="s">
        <v>89</v>
      </c>
      <c r="D231" s="7">
        <f t="shared" ca="1" si="26"/>
        <v>13</v>
      </c>
      <c r="E231" s="1" t="s">
        <v>53</v>
      </c>
      <c r="F231" s="1" t="s">
        <v>66</v>
      </c>
      <c r="G231" s="1" t="str">
        <f>CONCATENATE(Tabla1[[#This Row],[Origen]],"-",Tabla1[[#This Row],[Destino]])</f>
        <v>Tijuana-Santiago de Querétaro</v>
      </c>
      <c r="H231" s="7">
        <f t="shared" ca="1" si="27"/>
        <v>3741</v>
      </c>
      <c r="I231" s="7">
        <f t="shared" ca="1" si="28"/>
        <v>146</v>
      </c>
      <c r="J231" s="7">
        <f t="shared" ca="1" si="29"/>
        <v>425</v>
      </c>
      <c r="K231" s="7">
        <f t="shared" ca="1" si="30"/>
        <v>70</v>
      </c>
      <c r="L231" s="7">
        <f ca="1">Tabla1[[#This Row],[Costo peaje]]+Tabla1[[#This Row],[Costo combustible]]+Tabla1[[#This Row],[Costos varios]]</f>
        <v>641</v>
      </c>
      <c r="M231" s="7">
        <f ca="1">Tabla1[[#This Row],[Valor flete]]-Tabla1[[#This Row],[Total costos]]</f>
        <v>3100</v>
      </c>
      <c r="N231" s="1">
        <f t="shared" ca="1" si="31"/>
        <v>1</v>
      </c>
      <c r="O231" s="1" t="s">
        <v>83</v>
      </c>
      <c r="P231" s="1" t="str">
        <f ca="1">VLOOKUP(MONTH(Tabla1[[#This Row],[Fecha]]),Tabla2[],2,0)</f>
        <v>Ene</v>
      </c>
      <c r="Q231" s="1">
        <f ca="1">YEAR(Tabla1[[#This Row],[Fecha]])</f>
        <v>2018</v>
      </c>
    </row>
    <row r="232" spans="1:17" x14ac:dyDescent="0.2">
      <c r="A232" s="9">
        <f t="shared" ca="1" si="24"/>
        <v>42847</v>
      </c>
      <c r="B232" s="1" t="str">
        <f t="shared" ca="1" si="25"/>
        <v>AQ-826</v>
      </c>
      <c r="C232" s="1" t="s">
        <v>90</v>
      </c>
      <c r="D232" s="7">
        <f t="shared" ca="1" si="26"/>
        <v>18</v>
      </c>
      <c r="E232" s="1" t="s">
        <v>54</v>
      </c>
      <c r="F232" s="1" t="s">
        <v>67</v>
      </c>
      <c r="G232" s="1" t="str">
        <f>CONCATENATE(Tabla1[[#This Row],[Origen]],"-",Tabla1[[#This Row],[Destino]])</f>
        <v>León-Chimalhuacán</v>
      </c>
      <c r="H232" s="7">
        <f t="shared" ca="1" si="27"/>
        <v>3480</v>
      </c>
      <c r="I232" s="7">
        <f t="shared" ca="1" si="28"/>
        <v>174</v>
      </c>
      <c r="J232" s="7">
        <f t="shared" ca="1" si="29"/>
        <v>331</v>
      </c>
      <c r="K232" s="7">
        <f t="shared" ca="1" si="30"/>
        <v>65</v>
      </c>
      <c r="L232" s="7">
        <f ca="1">Tabla1[[#This Row],[Costo peaje]]+Tabla1[[#This Row],[Costo combustible]]+Tabla1[[#This Row],[Costos varios]]</f>
        <v>570</v>
      </c>
      <c r="M232" s="7">
        <f ca="1">Tabla1[[#This Row],[Valor flete]]-Tabla1[[#This Row],[Total costos]]</f>
        <v>2910</v>
      </c>
      <c r="N232" s="1">
        <f t="shared" ca="1" si="31"/>
        <v>3</v>
      </c>
      <c r="O232" s="1" t="s">
        <v>84</v>
      </c>
      <c r="P232" s="1" t="str">
        <f ca="1">VLOOKUP(MONTH(Tabla1[[#This Row],[Fecha]]),Tabla2[],2,0)</f>
        <v>Abr</v>
      </c>
      <c r="Q232" s="1">
        <f ca="1">YEAR(Tabla1[[#This Row],[Fecha]])</f>
        <v>2017</v>
      </c>
    </row>
    <row r="233" spans="1:17" x14ac:dyDescent="0.2">
      <c r="A233" s="9">
        <f t="shared" ca="1" si="24"/>
        <v>42896</v>
      </c>
      <c r="B233" s="1" t="str">
        <f t="shared" ca="1" si="25"/>
        <v>AQ-131</v>
      </c>
      <c r="C233" s="1" t="s">
        <v>32</v>
      </c>
      <c r="D233" s="7">
        <f t="shared" ca="1" si="26"/>
        <v>14</v>
      </c>
      <c r="E233" s="1" t="s">
        <v>55</v>
      </c>
      <c r="F233" s="1" t="s">
        <v>68</v>
      </c>
      <c r="G233" s="1" t="str">
        <f>CONCATENATE(Tabla1[[#This Row],[Origen]],"-",Tabla1[[#This Row],[Destino]])</f>
        <v>Zapopan-Torreón</v>
      </c>
      <c r="H233" s="7">
        <f t="shared" ca="1" si="27"/>
        <v>2874</v>
      </c>
      <c r="I233" s="7">
        <f t="shared" ca="1" si="28"/>
        <v>124</v>
      </c>
      <c r="J233" s="7">
        <f t="shared" ca="1" si="29"/>
        <v>400</v>
      </c>
      <c r="K233" s="7">
        <f t="shared" ca="1" si="30"/>
        <v>186</v>
      </c>
      <c r="L233" s="7">
        <f ca="1">Tabla1[[#This Row],[Costo peaje]]+Tabla1[[#This Row],[Costo combustible]]+Tabla1[[#This Row],[Costos varios]]</f>
        <v>710</v>
      </c>
      <c r="M233" s="7">
        <f ca="1">Tabla1[[#This Row],[Valor flete]]-Tabla1[[#This Row],[Total costos]]</f>
        <v>2164</v>
      </c>
      <c r="N233" s="1">
        <f t="shared" ca="1" si="31"/>
        <v>4</v>
      </c>
      <c r="O233" s="1" t="s">
        <v>85</v>
      </c>
      <c r="P233" s="1" t="str">
        <f ca="1">VLOOKUP(MONTH(Tabla1[[#This Row],[Fecha]]),Tabla2[],2,0)</f>
        <v>Jun</v>
      </c>
      <c r="Q233" s="1">
        <f ca="1">YEAR(Tabla1[[#This Row],[Fecha]])</f>
        <v>2017</v>
      </c>
    </row>
    <row r="234" spans="1:17" x14ac:dyDescent="0.2">
      <c r="A234" s="9">
        <f t="shared" ca="1" si="24"/>
        <v>43160</v>
      </c>
      <c r="B234" s="1" t="str">
        <f t="shared" ca="1" si="25"/>
        <v>AQ-884</v>
      </c>
      <c r="C234" s="1" t="s">
        <v>33</v>
      </c>
      <c r="D234" s="7">
        <f t="shared" ca="1" si="26"/>
        <v>22</v>
      </c>
      <c r="E234" s="1" t="s">
        <v>56</v>
      </c>
      <c r="F234" s="1" t="s">
        <v>69</v>
      </c>
      <c r="G234" s="1" t="str">
        <f>CONCATENATE(Tabla1[[#This Row],[Origen]],"-",Tabla1[[#This Row],[Destino]])</f>
        <v>Monterrey-Morelia</v>
      </c>
      <c r="H234" s="7">
        <f t="shared" ca="1" si="27"/>
        <v>1272</v>
      </c>
      <c r="I234" s="7">
        <f t="shared" ca="1" si="28"/>
        <v>115</v>
      </c>
      <c r="J234" s="7">
        <f t="shared" ca="1" si="29"/>
        <v>406</v>
      </c>
      <c r="K234" s="7">
        <f t="shared" ca="1" si="30"/>
        <v>116</v>
      </c>
      <c r="L234" s="7">
        <f ca="1">Tabla1[[#This Row],[Costo peaje]]+Tabla1[[#This Row],[Costo combustible]]+Tabla1[[#This Row],[Costos varios]]</f>
        <v>637</v>
      </c>
      <c r="M234" s="7">
        <f ca="1">Tabla1[[#This Row],[Valor flete]]-Tabla1[[#This Row],[Total costos]]</f>
        <v>635</v>
      </c>
      <c r="N234" s="1">
        <f t="shared" ca="1" si="31"/>
        <v>3</v>
      </c>
      <c r="O234" s="1" t="s">
        <v>78</v>
      </c>
      <c r="P234" s="1" t="str">
        <f ca="1">VLOOKUP(MONTH(Tabla1[[#This Row],[Fecha]]),Tabla2[],2,0)</f>
        <v>Mar</v>
      </c>
      <c r="Q234" s="1">
        <f ca="1">YEAR(Tabla1[[#This Row],[Fecha]])</f>
        <v>2018</v>
      </c>
    </row>
    <row r="235" spans="1:17" x14ac:dyDescent="0.2">
      <c r="A235" s="9">
        <f t="shared" ca="1" si="24"/>
        <v>43487</v>
      </c>
      <c r="B235" s="1" t="str">
        <f t="shared" ca="1" si="25"/>
        <v>AQ-944</v>
      </c>
      <c r="C235" s="1" t="s">
        <v>86</v>
      </c>
      <c r="D235" s="7">
        <f t="shared" ca="1" si="26"/>
        <v>9</v>
      </c>
      <c r="E235" s="1" t="s">
        <v>57</v>
      </c>
      <c r="F235" s="1" t="s">
        <v>70</v>
      </c>
      <c r="G235" s="1" t="str">
        <f>CONCATENATE(Tabla1[[#This Row],[Origen]],"-",Tabla1[[#This Row],[Destino]])</f>
        <v>Nezahualcóyotl-Reynosa</v>
      </c>
      <c r="H235" s="7">
        <f t="shared" ca="1" si="27"/>
        <v>4868</v>
      </c>
      <c r="I235" s="7">
        <f t="shared" ca="1" si="28"/>
        <v>69</v>
      </c>
      <c r="J235" s="7">
        <f t="shared" ca="1" si="29"/>
        <v>375</v>
      </c>
      <c r="K235" s="7">
        <f t="shared" ca="1" si="30"/>
        <v>175</v>
      </c>
      <c r="L235" s="7">
        <f ca="1">Tabla1[[#This Row],[Costo peaje]]+Tabla1[[#This Row],[Costo combustible]]+Tabla1[[#This Row],[Costos varios]]</f>
        <v>619</v>
      </c>
      <c r="M235" s="7">
        <f ca="1">Tabla1[[#This Row],[Valor flete]]-Tabla1[[#This Row],[Total costos]]</f>
        <v>4249</v>
      </c>
      <c r="N235" s="1">
        <f t="shared" ca="1" si="31"/>
        <v>5</v>
      </c>
      <c r="O235" s="1" t="s">
        <v>79</v>
      </c>
      <c r="P235" s="1" t="str">
        <f ca="1">VLOOKUP(MONTH(Tabla1[[#This Row],[Fecha]]),Tabla2[],2,0)</f>
        <v>Ene</v>
      </c>
      <c r="Q235" s="1">
        <f ca="1">YEAR(Tabla1[[#This Row],[Fecha]])</f>
        <v>2019</v>
      </c>
    </row>
    <row r="236" spans="1:17" x14ac:dyDescent="0.2">
      <c r="A236" s="9">
        <f t="shared" ca="1" si="24"/>
        <v>43314</v>
      </c>
      <c r="B236" s="1" t="str">
        <f t="shared" ca="1" si="25"/>
        <v>AQ-895</v>
      </c>
      <c r="C236" s="1" t="s">
        <v>87</v>
      </c>
      <c r="D236" s="7">
        <f t="shared" ca="1" si="26"/>
        <v>24</v>
      </c>
      <c r="E236" s="1" t="s">
        <v>58</v>
      </c>
      <c r="F236" s="1" t="s">
        <v>71</v>
      </c>
      <c r="G236" s="1" t="str">
        <f>CONCATENATE(Tabla1[[#This Row],[Origen]],"-",Tabla1[[#This Row],[Destino]])</f>
        <v>Chihuahua-Tlaquepaque</v>
      </c>
      <c r="H236" s="7">
        <f t="shared" ca="1" si="27"/>
        <v>3657</v>
      </c>
      <c r="I236" s="7">
        <f t="shared" ca="1" si="28"/>
        <v>92</v>
      </c>
      <c r="J236" s="7">
        <f t="shared" ca="1" si="29"/>
        <v>404</v>
      </c>
      <c r="K236" s="7">
        <f t="shared" ca="1" si="30"/>
        <v>168</v>
      </c>
      <c r="L236" s="7">
        <f ca="1">Tabla1[[#This Row],[Costo peaje]]+Tabla1[[#This Row],[Costo combustible]]+Tabla1[[#This Row],[Costos varios]]</f>
        <v>664</v>
      </c>
      <c r="M236" s="7">
        <f ca="1">Tabla1[[#This Row],[Valor flete]]-Tabla1[[#This Row],[Total costos]]</f>
        <v>2993</v>
      </c>
      <c r="N236" s="1">
        <f t="shared" ca="1" si="31"/>
        <v>3</v>
      </c>
      <c r="O236" s="1" t="s">
        <v>80</v>
      </c>
      <c r="P236" s="1" t="str">
        <f ca="1">VLOOKUP(MONTH(Tabla1[[#This Row],[Fecha]]),Tabla2[],2,0)</f>
        <v>Ago</v>
      </c>
      <c r="Q236" s="1">
        <f ca="1">YEAR(Tabla1[[#This Row],[Fecha]])</f>
        <v>2018</v>
      </c>
    </row>
    <row r="237" spans="1:17" x14ac:dyDescent="0.2">
      <c r="A237" s="9">
        <f t="shared" ca="1" si="24"/>
        <v>42827</v>
      </c>
      <c r="B237" s="1" t="str">
        <f t="shared" ca="1" si="25"/>
        <v>AQ-343</v>
      </c>
      <c r="C237" s="1" t="s">
        <v>88</v>
      </c>
      <c r="D237" s="7">
        <f t="shared" ca="1" si="26"/>
        <v>20</v>
      </c>
      <c r="E237" s="1" t="s">
        <v>59</v>
      </c>
      <c r="F237" s="1" t="s">
        <v>72</v>
      </c>
      <c r="G237" s="1" t="str">
        <f>CONCATENATE(Tabla1[[#This Row],[Origen]],"-",Tabla1[[#This Row],[Destino]])</f>
        <v>Naucalpan de Juárez-Tuxtla Gutiérrez</v>
      </c>
      <c r="H237" s="7">
        <f t="shared" ca="1" si="27"/>
        <v>3752</v>
      </c>
      <c r="I237" s="7">
        <f t="shared" ca="1" si="28"/>
        <v>181</v>
      </c>
      <c r="J237" s="7">
        <f t="shared" ca="1" si="29"/>
        <v>370</v>
      </c>
      <c r="K237" s="7">
        <f t="shared" ca="1" si="30"/>
        <v>118</v>
      </c>
      <c r="L237" s="7">
        <f ca="1">Tabla1[[#This Row],[Costo peaje]]+Tabla1[[#This Row],[Costo combustible]]+Tabla1[[#This Row],[Costos varios]]</f>
        <v>669</v>
      </c>
      <c r="M237" s="7">
        <f ca="1">Tabla1[[#This Row],[Valor flete]]-Tabla1[[#This Row],[Total costos]]</f>
        <v>3083</v>
      </c>
      <c r="N237" s="1">
        <f t="shared" ca="1" si="31"/>
        <v>6</v>
      </c>
      <c r="O237" s="1" t="s">
        <v>81</v>
      </c>
      <c r="P237" s="1" t="str">
        <f ca="1">VLOOKUP(MONTH(Tabla1[[#This Row],[Fecha]]),Tabla2[],2,0)</f>
        <v>Abr</v>
      </c>
      <c r="Q237" s="1">
        <f ca="1">YEAR(Tabla1[[#This Row],[Fecha]])</f>
        <v>2017</v>
      </c>
    </row>
    <row r="238" spans="1:17" x14ac:dyDescent="0.2">
      <c r="A238" s="9">
        <f t="shared" ca="1" si="24"/>
        <v>43437</v>
      </c>
      <c r="B238" s="1" t="str">
        <f t="shared" ca="1" si="25"/>
        <v>AQ-587</v>
      </c>
      <c r="C238" s="1" t="s">
        <v>89</v>
      </c>
      <c r="D238" s="7">
        <f t="shared" ca="1" si="26"/>
        <v>15</v>
      </c>
      <c r="E238" s="1" t="s">
        <v>60</v>
      </c>
      <c r="F238" s="1" t="s">
        <v>73</v>
      </c>
      <c r="G238" s="1" t="str">
        <f>CONCATENATE(Tabla1[[#This Row],[Origen]],"-",Tabla1[[#This Row],[Destino]])</f>
        <v>Mérida-Victoria de Durango</v>
      </c>
      <c r="H238" s="7">
        <f t="shared" ca="1" si="27"/>
        <v>2756</v>
      </c>
      <c r="I238" s="7">
        <f t="shared" ca="1" si="28"/>
        <v>61</v>
      </c>
      <c r="J238" s="7">
        <f t="shared" ca="1" si="29"/>
        <v>500</v>
      </c>
      <c r="K238" s="7">
        <f t="shared" ca="1" si="30"/>
        <v>93</v>
      </c>
      <c r="L238" s="7">
        <f ca="1">Tabla1[[#This Row],[Costo peaje]]+Tabla1[[#This Row],[Costo combustible]]+Tabla1[[#This Row],[Costos varios]]</f>
        <v>654</v>
      </c>
      <c r="M238" s="7">
        <f ca="1">Tabla1[[#This Row],[Valor flete]]-Tabla1[[#This Row],[Total costos]]</f>
        <v>2102</v>
      </c>
      <c r="N238" s="1">
        <f t="shared" ca="1" si="31"/>
        <v>3</v>
      </c>
      <c r="O238" s="1" t="s">
        <v>82</v>
      </c>
      <c r="P238" s="1" t="str">
        <f ca="1">VLOOKUP(MONTH(Tabla1[[#This Row],[Fecha]]),Tabla2[],2,0)</f>
        <v>Dic</v>
      </c>
      <c r="Q238" s="1">
        <f ca="1">YEAR(Tabla1[[#This Row],[Fecha]])</f>
        <v>2018</v>
      </c>
    </row>
    <row r="239" spans="1:17" x14ac:dyDescent="0.2">
      <c r="A239" s="9">
        <f t="shared" ca="1" si="24"/>
        <v>43474</v>
      </c>
      <c r="B239" s="1" t="str">
        <f t="shared" ca="1" si="25"/>
        <v>AQ-274</v>
      </c>
      <c r="C239" s="1" t="s">
        <v>90</v>
      </c>
      <c r="D239" s="7">
        <f t="shared" ca="1" si="26"/>
        <v>18</v>
      </c>
      <c r="E239" s="1" t="s">
        <v>61</v>
      </c>
      <c r="F239" s="1" t="s">
        <v>74</v>
      </c>
      <c r="G239" s="1" t="str">
        <f>CONCATENATE(Tabla1[[#This Row],[Origen]],"-",Tabla1[[#This Row],[Destino]])</f>
        <v>San Luis Potosí-Toluca de Lerdo</v>
      </c>
      <c r="H239" s="7">
        <f t="shared" ca="1" si="27"/>
        <v>4600</v>
      </c>
      <c r="I239" s="7">
        <f t="shared" ca="1" si="28"/>
        <v>125</v>
      </c>
      <c r="J239" s="7">
        <f t="shared" ca="1" si="29"/>
        <v>431</v>
      </c>
      <c r="K239" s="7">
        <f t="shared" ca="1" si="30"/>
        <v>175</v>
      </c>
      <c r="L239" s="7">
        <f ca="1">Tabla1[[#This Row],[Costo peaje]]+Tabla1[[#This Row],[Costo combustible]]+Tabla1[[#This Row],[Costos varios]]</f>
        <v>731</v>
      </c>
      <c r="M239" s="7">
        <f ca="1">Tabla1[[#This Row],[Valor flete]]-Tabla1[[#This Row],[Total costos]]</f>
        <v>3869</v>
      </c>
      <c r="N239" s="1">
        <f t="shared" ca="1" si="31"/>
        <v>4</v>
      </c>
      <c r="O239" s="1" t="s">
        <v>83</v>
      </c>
      <c r="P239" s="1" t="str">
        <f ca="1">VLOOKUP(MONTH(Tabla1[[#This Row],[Fecha]]),Tabla2[],2,0)</f>
        <v>Ene</v>
      </c>
      <c r="Q239" s="1">
        <f ca="1">YEAR(Tabla1[[#This Row],[Fecha]])</f>
        <v>2019</v>
      </c>
    </row>
    <row r="240" spans="1:17" x14ac:dyDescent="0.2">
      <c r="A240" s="9">
        <f t="shared" ca="1" si="24"/>
        <v>42944</v>
      </c>
      <c r="B240" s="1" t="str">
        <f t="shared" ca="1" si="25"/>
        <v>AQ-173</v>
      </c>
      <c r="C240" s="1" t="s">
        <v>32</v>
      </c>
      <c r="D240" s="7">
        <f t="shared" ca="1" si="26"/>
        <v>9</v>
      </c>
      <c r="E240" s="1" t="s">
        <v>48</v>
      </c>
      <c r="F240" s="1" t="s">
        <v>75</v>
      </c>
      <c r="G240" s="1" t="str">
        <f>CONCATENATE(Tabla1[[#This Row],[Origen]],"-",Tabla1[[#This Row],[Destino]])</f>
        <v>Ciudad de México-Ciudad López Mateos</v>
      </c>
      <c r="H240" s="7">
        <f t="shared" ca="1" si="27"/>
        <v>3220</v>
      </c>
      <c r="I240" s="7">
        <f t="shared" ca="1" si="28"/>
        <v>198</v>
      </c>
      <c r="J240" s="7">
        <f t="shared" ca="1" si="29"/>
        <v>309</v>
      </c>
      <c r="K240" s="7">
        <f t="shared" ca="1" si="30"/>
        <v>179</v>
      </c>
      <c r="L240" s="7">
        <f ca="1">Tabla1[[#This Row],[Costo peaje]]+Tabla1[[#This Row],[Costo combustible]]+Tabla1[[#This Row],[Costos varios]]</f>
        <v>686</v>
      </c>
      <c r="M240" s="7">
        <f ca="1">Tabla1[[#This Row],[Valor flete]]-Tabla1[[#This Row],[Total costos]]</f>
        <v>2534</v>
      </c>
      <c r="N240" s="1">
        <f t="shared" ca="1" si="31"/>
        <v>3</v>
      </c>
      <c r="O240" s="1" t="s">
        <v>84</v>
      </c>
      <c r="P240" s="1" t="str">
        <f ca="1">VLOOKUP(MONTH(Tabla1[[#This Row],[Fecha]]),Tabla2[],2,0)</f>
        <v>Jul</v>
      </c>
      <c r="Q240" s="1">
        <f ca="1">YEAR(Tabla1[[#This Row],[Fecha]])</f>
        <v>2017</v>
      </c>
    </row>
    <row r="241" spans="1:17" x14ac:dyDescent="0.2">
      <c r="A241" s="9">
        <f t="shared" ca="1" si="24"/>
        <v>43258</v>
      </c>
      <c r="B241" s="1" t="str">
        <f t="shared" ca="1" si="25"/>
        <v>AQ-178</v>
      </c>
      <c r="C241" s="1" t="s">
        <v>33</v>
      </c>
      <c r="D241" s="7">
        <f t="shared" ca="1" si="26"/>
        <v>2</v>
      </c>
      <c r="E241" s="1" t="s">
        <v>49</v>
      </c>
      <c r="F241" s="1" t="s">
        <v>76</v>
      </c>
      <c r="G241" s="1" t="str">
        <f>CONCATENATE(Tabla1[[#This Row],[Origen]],"-",Tabla1[[#This Row],[Destino]])</f>
        <v>Ecatepec-Cuautitlán Izcalli</v>
      </c>
      <c r="H241" s="7">
        <f t="shared" ca="1" si="27"/>
        <v>3891</v>
      </c>
      <c r="I241" s="7">
        <f t="shared" ca="1" si="28"/>
        <v>57</v>
      </c>
      <c r="J241" s="7">
        <f t="shared" ca="1" si="29"/>
        <v>460</v>
      </c>
      <c r="K241" s="7">
        <f t="shared" ca="1" si="30"/>
        <v>144</v>
      </c>
      <c r="L241" s="7">
        <f ca="1">Tabla1[[#This Row],[Costo peaje]]+Tabla1[[#This Row],[Costo combustible]]+Tabla1[[#This Row],[Costos varios]]</f>
        <v>661</v>
      </c>
      <c r="M241" s="7">
        <f ca="1">Tabla1[[#This Row],[Valor flete]]-Tabla1[[#This Row],[Total costos]]</f>
        <v>3230</v>
      </c>
      <c r="N241" s="1">
        <f t="shared" ca="1" si="31"/>
        <v>2</v>
      </c>
      <c r="O241" s="1" t="s">
        <v>85</v>
      </c>
      <c r="P241" s="1" t="str">
        <f ca="1">VLOOKUP(MONTH(Tabla1[[#This Row],[Fecha]]),Tabla2[],2,0)</f>
        <v>Jun</v>
      </c>
      <c r="Q241" s="1">
        <f ca="1">YEAR(Tabla1[[#This Row],[Fecha]])</f>
        <v>2018</v>
      </c>
    </row>
    <row r="242" spans="1:17" x14ac:dyDescent="0.2">
      <c r="A242" s="9">
        <f t="shared" ca="1" si="24"/>
        <v>43398</v>
      </c>
      <c r="B242" s="1" t="str">
        <f t="shared" ca="1" si="25"/>
        <v>AQ-944</v>
      </c>
      <c r="C242" s="1" t="s">
        <v>86</v>
      </c>
      <c r="D242" s="7">
        <f t="shared" ca="1" si="26"/>
        <v>25</v>
      </c>
      <c r="E242" s="1" t="s">
        <v>50</v>
      </c>
      <c r="F242" s="1" t="s">
        <v>62</v>
      </c>
      <c r="G242" s="1" t="str">
        <f>CONCATENATE(Tabla1[[#This Row],[Origen]],"-",Tabla1[[#This Row],[Destino]])</f>
        <v>Guadalajara-Guadalupe</v>
      </c>
      <c r="H242" s="7">
        <f t="shared" ca="1" si="27"/>
        <v>4910</v>
      </c>
      <c r="I242" s="7">
        <f t="shared" ca="1" si="28"/>
        <v>195</v>
      </c>
      <c r="J242" s="7">
        <f t="shared" ca="1" si="29"/>
        <v>318</v>
      </c>
      <c r="K242" s="7">
        <f t="shared" ca="1" si="30"/>
        <v>75</v>
      </c>
      <c r="L242" s="7">
        <f ca="1">Tabla1[[#This Row],[Costo peaje]]+Tabla1[[#This Row],[Costo combustible]]+Tabla1[[#This Row],[Costos varios]]</f>
        <v>588</v>
      </c>
      <c r="M242" s="7">
        <f ca="1">Tabla1[[#This Row],[Valor flete]]-Tabla1[[#This Row],[Total costos]]</f>
        <v>4322</v>
      </c>
      <c r="N242" s="1">
        <f t="shared" ca="1" si="31"/>
        <v>10</v>
      </c>
      <c r="O242" s="1" t="s">
        <v>78</v>
      </c>
      <c r="P242" s="1" t="str">
        <f ca="1">VLOOKUP(MONTH(Tabla1[[#This Row],[Fecha]]),Tabla2[],2,0)</f>
        <v>Oct</v>
      </c>
      <c r="Q242" s="1">
        <f ca="1">YEAR(Tabla1[[#This Row],[Fecha]])</f>
        <v>2018</v>
      </c>
    </row>
    <row r="243" spans="1:17" x14ac:dyDescent="0.2">
      <c r="A243" s="9">
        <f t="shared" ca="1" si="24"/>
        <v>43512</v>
      </c>
      <c r="B243" s="1" t="str">
        <f t="shared" ca="1" si="25"/>
        <v>AQ-875</v>
      </c>
      <c r="C243" s="1" t="s">
        <v>87</v>
      </c>
      <c r="D243" s="7">
        <f t="shared" ca="1" si="26"/>
        <v>17</v>
      </c>
      <c r="E243" s="1" t="s">
        <v>51</v>
      </c>
      <c r="F243" s="1" t="s">
        <v>63</v>
      </c>
      <c r="G243" s="1" t="str">
        <f>CONCATENATE(Tabla1[[#This Row],[Origen]],"-",Tabla1[[#This Row],[Destino]])</f>
        <v>Puebla de Zaragoza-Acapulco de Juárez</v>
      </c>
      <c r="H243" s="7">
        <f t="shared" ca="1" si="27"/>
        <v>1594</v>
      </c>
      <c r="I243" s="7">
        <f t="shared" ca="1" si="28"/>
        <v>108</v>
      </c>
      <c r="J243" s="7">
        <f t="shared" ca="1" si="29"/>
        <v>414</v>
      </c>
      <c r="K243" s="7">
        <f t="shared" ca="1" si="30"/>
        <v>173</v>
      </c>
      <c r="L243" s="7">
        <f ca="1">Tabla1[[#This Row],[Costo peaje]]+Tabla1[[#This Row],[Costo combustible]]+Tabla1[[#This Row],[Costos varios]]</f>
        <v>695</v>
      </c>
      <c r="M243" s="7">
        <f ca="1">Tabla1[[#This Row],[Valor flete]]-Tabla1[[#This Row],[Total costos]]</f>
        <v>899</v>
      </c>
      <c r="N243" s="1">
        <f t="shared" ca="1" si="31"/>
        <v>10</v>
      </c>
      <c r="O243" s="1" t="s">
        <v>79</v>
      </c>
      <c r="P243" s="1" t="str">
        <f ca="1">VLOOKUP(MONTH(Tabla1[[#This Row],[Fecha]]),Tabla2[],2,0)</f>
        <v>Feb</v>
      </c>
      <c r="Q243" s="1">
        <f ca="1">YEAR(Tabla1[[#This Row],[Fecha]])</f>
        <v>2019</v>
      </c>
    </row>
    <row r="244" spans="1:17" x14ac:dyDescent="0.2">
      <c r="A244" s="9">
        <f t="shared" ca="1" si="24"/>
        <v>43496</v>
      </c>
      <c r="B244" s="1" t="str">
        <f t="shared" ca="1" si="25"/>
        <v>AQ-254</v>
      </c>
      <c r="C244" s="1" t="s">
        <v>88</v>
      </c>
      <c r="D244" s="7">
        <f t="shared" ca="1" si="26"/>
        <v>20</v>
      </c>
      <c r="E244" s="1" t="s">
        <v>52</v>
      </c>
      <c r="F244" s="1" t="s">
        <v>64</v>
      </c>
      <c r="G244" s="1" t="str">
        <f>CONCATENATE(Tabla1[[#This Row],[Origen]],"-",Tabla1[[#This Row],[Destino]])</f>
        <v>Ciudad Juárez-Tlalnepantla de Baz</v>
      </c>
      <c r="H244" s="7">
        <f t="shared" ca="1" si="27"/>
        <v>3266</v>
      </c>
      <c r="I244" s="7">
        <f t="shared" ca="1" si="28"/>
        <v>81</v>
      </c>
      <c r="J244" s="7">
        <f t="shared" ca="1" si="29"/>
        <v>380</v>
      </c>
      <c r="K244" s="7">
        <f t="shared" ca="1" si="30"/>
        <v>110</v>
      </c>
      <c r="L244" s="7">
        <f ca="1">Tabla1[[#This Row],[Costo peaje]]+Tabla1[[#This Row],[Costo combustible]]+Tabla1[[#This Row],[Costos varios]]</f>
        <v>571</v>
      </c>
      <c r="M244" s="7">
        <f ca="1">Tabla1[[#This Row],[Valor flete]]-Tabla1[[#This Row],[Total costos]]</f>
        <v>2695</v>
      </c>
      <c r="N244" s="1">
        <f t="shared" ca="1" si="31"/>
        <v>8</v>
      </c>
      <c r="O244" s="1" t="s">
        <v>80</v>
      </c>
      <c r="P244" s="1" t="str">
        <f ca="1">VLOOKUP(MONTH(Tabla1[[#This Row],[Fecha]]),Tabla2[],2,0)</f>
        <v>Ene</v>
      </c>
      <c r="Q244" s="1">
        <f ca="1">YEAR(Tabla1[[#This Row],[Fecha]])</f>
        <v>2019</v>
      </c>
    </row>
    <row r="245" spans="1:17" x14ac:dyDescent="0.2">
      <c r="A245" s="9">
        <f t="shared" ca="1" si="24"/>
        <v>43463</v>
      </c>
      <c r="B245" s="1" t="str">
        <f t="shared" ca="1" si="25"/>
        <v>AQ-523</v>
      </c>
      <c r="C245" s="1" t="s">
        <v>89</v>
      </c>
      <c r="D245" s="7">
        <f t="shared" ca="1" si="26"/>
        <v>15</v>
      </c>
      <c r="E245" s="1" t="s">
        <v>53</v>
      </c>
      <c r="F245" s="1" t="s">
        <v>65</v>
      </c>
      <c r="G245" s="1" t="str">
        <f>CONCATENATE(Tabla1[[#This Row],[Origen]],"-",Tabla1[[#This Row],[Destino]])</f>
        <v>Tijuana-Cancún</v>
      </c>
      <c r="H245" s="7">
        <f t="shared" ca="1" si="27"/>
        <v>3183</v>
      </c>
      <c r="I245" s="7">
        <f t="shared" ca="1" si="28"/>
        <v>60</v>
      </c>
      <c r="J245" s="7">
        <f t="shared" ca="1" si="29"/>
        <v>330</v>
      </c>
      <c r="K245" s="7">
        <f t="shared" ca="1" si="30"/>
        <v>155</v>
      </c>
      <c r="L245" s="7">
        <f ca="1">Tabla1[[#This Row],[Costo peaje]]+Tabla1[[#This Row],[Costo combustible]]+Tabla1[[#This Row],[Costos varios]]</f>
        <v>545</v>
      </c>
      <c r="M245" s="7">
        <f ca="1">Tabla1[[#This Row],[Valor flete]]-Tabla1[[#This Row],[Total costos]]</f>
        <v>2638</v>
      </c>
      <c r="N245" s="1">
        <f t="shared" ca="1" si="31"/>
        <v>1</v>
      </c>
      <c r="O245" s="1" t="s">
        <v>81</v>
      </c>
      <c r="P245" s="1" t="str">
        <f ca="1">VLOOKUP(MONTH(Tabla1[[#This Row],[Fecha]]),Tabla2[],2,0)</f>
        <v>Dic</v>
      </c>
      <c r="Q245" s="1">
        <f ca="1">YEAR(Tabla1[[#This Row],[Fecha]])</f>
        <v>2018</v>
      </c>
    </row>
    <row r="246" spans="1:17" x14ac:dyDescent="0.2">
      <c r="A246" s="9">
        <f t="shared" ca="1" si="24"/>
        <v>42744</v>
      </c>
      <c r="B246" s="1" t="str">
        <f t="shared" ca="1" si="25"/>
        <v>AQ-417</v>
      </c>
      <c r="C246" s="1" t="s">
        <v>90</v>
      </c>
      <c r="D246" s="7">
        <f t="shared" ca="1" si="26"/>
        <v>27</v>
      </c>
      <c r="E246" s="1" t="s">
        <v>54</v>
      </c>
      <c r="F246" s="1" t="s">
        <v>66</v>
      </c>
      <c r="G246" s="1" t="str">
        <f>CONCATENATE(Tabla1[[#This Row],[Origen]],"-",Tabla1[[#This Row],[Destino]])</f>
        <v>León-Santiago de Querétaro</v>
      </c>
      <c r="H246" s="7">
        <f t="shared" ca="1" si="27"/>
        <v>1182</v>
      </c>
      <c r="I246" s="7">
        <f t="shared" ca="1" si="28"/>
        <v>63</v>
      </c>
      <c r="J246" s="7">
        <f t="shared" ca="1" si="29"/>
        <v>391</v>
      </c>
      <c r="K246" s="7">
        <f t="shared" ca="1" si="30"/>
        <v>199</v>
      </c>
      <c r="L246" s="7">
        <f ca="1">Tabla1[[#This Row],[Costo peaje]]+Tabla1[[#This Row],[Costo combustible]]+Tabla1[[#This Row],[Costos varios]]</f>
        <v>653</v>
      </c>
      <c r="M246" s="7">
        <f ca="1">Tabla1[[#This Row],[Valor flete]]-Tabla1[[#This Row],[Total costos]]</f>
        <v>529</v>
      </c>
      <c r="N246" s="1">
        <f t="shared" ca="1" si="31"/>
        <v>10</v>
      </c>
      <c r="O246" s="1" t="s">
        <v>82</v>
      </c>
      <c r="P246" s="1" t="str">
        <f ca="1">VLOOKUP(MONTH(Tabla1[[#This Row],[Fecha]]),Tabla2[],2,0)</f>
        <v>Ene</v>
      </c>
      <c r="Q246" s="1">
        <f ca="1">YEAR(Tabla1[[#This Row],[Fecha]])</f>
        <v>2017</v>
      </c>
    </row>
    <row r="247" spans="1:17" x14ac:dyDescent="0.2">
      <c r="A247" s="9">
        <f t="shared" ca="1" si="24"/>
        <v>43191</v>
      </c>
      <c r="B247" s="1" t="str">
        <f t="shared" ca="1" si="25"/>
        <v>AQ-318</v>
      </c>
      <c r="C247" s="1" t="s">
        <v>32</v>
      </c>
      <c r="D247" s="7">
        <f t="shared" ca="1" si="26"/>
        <v>22</v>
      </c>
      <c r="E247" s="1" t="s">
        <v>55</v>
      </c>
      <c r="F247" s="1" t="s">
        <v>67</v>
      </c>
      <c r="G247" s="1" t="str">
        <f>CONCATENATE(Tabla1[[#This Row],[Origen]],"-",Tabla1[[#This Row],[Destino]])</f>
        <v>Zapopan-Chimalhuacán</v>
      </c>
      <c r="H247" s="7">
        <f t="shared" ca="1" si="27"/>
        <v>3624</v>
      </c>
      <c r="I247" s="7">
        <f t="shared" ca="1" si="28"/>
        <v>169</v>
      </c>
      <c r="J247" s="7">
        <f t="shared" ca="1" si="29"/>
        <v>419</v>
      </c>
      <c r="K247" s="7">
        <f t="shared" ca="1" si="30"/>
        <v>109</v>
      </c>
      <c r="L247" s="7">
        <f ca="1">Tabla1[[#This Row],[Costo peaje]]+Tabla1[[#This Row],[Costo combustible]]+Tabla1[[#This Row],[Costos varios]]</f>
        <v>697</v>
      </c>
      <c r="M247" s="7">
        <f ca="1">Tabla1[[#This Row],[Valor flete]]-Tabla1[[#This Row],[Total costos]]</f>
        <v>2927</v>
      </c>
      <c r="N247" s="1">
        <f t="shared" ca="1" si="31"/>
        <v>3</v>
      </c>
      <c r="O247" s="1" t="s">
        <v>83</v>
      </c>
      <c r="P247" s="1" t="str">
        <f ca="1">VLOOKUP(MONTH(Tabla1[[#This Row],[Fecha]]),Tabla2[],2,0)</f>
        <v>Abr</v>
      </c>
      <c r="Q247" s="1">
        <f ca="1">YEAR(Tabla1[[#This Row],[Fecha]])</f>
        <v>2018</v>
      </c>
    </row>
    <row r="248" spans="1:17" x14ac:dyDescent="0.2">
      <c r="A248" s="9">
        <f t="shared" ca="1" si="24"/>
        <v>42755</v>
      </c>
      <c r="B248" s="1" t="str">
        <f t="shared" ca="1" si="25"/>
        <v>AQ-274</v>
      </c>
      <c r="C248" s="1" t="s">
        <v>33</v>
      </c>
      <c r="D248" s="7">
        <f t="shared" ca="1" si="26"/>
        <v>12</v>
      </c>
      <c r="E248" s="1" t="s">
        <v>56</v>
      </c>
      <c r="F248" s="1" t="s">
        <v>68</v>
      </c>
      <c r="G248" s="1" t="str">
        <f>CONCATENATE(Tabla1[[#This Row],[Origen]],"-",Tabla1[[#This Row],[Destino]])</f>
        <v>Monterrey-Torreón</v>
      </c>
      <c r="H248" s="7">
        <f t="shared" ca="1" si="27"/>
        <v>4615</v>
      </c>
      <c r="I248" s="7">
        <f t="shared" ca="1" si="28"/>
        <v>197</v>
      </c>
      <c r="J248" s="7">
        <f t="shared" ca="1" si="29"/>
        <v>452</v>
      </c>
      <c r="K248" s="7">
        <f t="shared" ca="1" si="30"/>
        <v>196</v>
      </c>
      <c r="L248" s="7">
        <f ca="1">Tabla1[[#This Row],[Costo peaje]]+Tabla1[[#This Row],[Costo combustible]]+Tabla1[[#This Row],[Costos varios]]</f>
        <v>845</v>
      </c>
      <c r="M248" s="7">
        <f ca="1">Tabla1[[#This Row],[Valor flete]]-Tabla1[[#This Row],[Total costos]]</f>
        <v>3770</v>
      </c>
      <c r="N248" s="1">
        <f t="shared" ca="1" si="31"/>
        <v>3</v>
      </c>
      <c r="O248" s="1" t="s">
        <v>84</v>
      </c>
      <c r="P248" s="1" t="str">
        <f ca="1">VLOOKUP(MONTH(Tabla1[[#This Row],[Fecha]]),Tabla2[],2,0)</f>
        <v>Ene</v>
      </c>
      <c r="Q248" s="1">
        <f ca="1">YEAR(Tabla1[[#This Row],[Fecha]])</f>
        <v>2017</v>
      </c>
    </row>
    <row r="249" spans="1:17" x14ac:dyDescent="0.2">
      <c r="A249" s="9">
        <f t="shared" ca="1" si="24"/>
        <v>42974</v>
      </c>
      <c r="B249" s="1" t="str">
        <f t="shared" ca="1" si="25"/>
        <v>AQ-248</v>
      </c>
      <c r="C249" s="1" t="s">
        <v>86</v>
      </c>
      <c r="D249" s="7">
        <f t="shared" ca="1" si="26"/>
        <v>5</v>
      </c>
      <c r="E249" s="1" t="s">
        <v>57</v>
      </c>
      <c r="F249" s="1" t="s">
        <v>69</v>
      </c>
      <c r="G249" s="1" t="str">
        <f>CONCATENATE(Tabla1[[#This Row],[Origen]],"-",Tabla1[[#This Row],[Destino]])</f>
        <v>Nezahualcóyotl-Morelia</v>
      </c>
      <c r="H249" s="7">
        <f t="shared" ca="1" si="27"/>
        <v>1056</v>
      </c>
      <c r="I249" s="7">
        <f t="shared" ca="1" si="28"/>
        <v>95</v>
      </c>
      <c r="J249" s="7">
        <f t="shared" ca="1" si="29"/>
        <v>356</v>
      </c>
      <c r="K249" s="7">
        <f t="shared" ca="1" si="30"/>
        <v>175</v>
      </c>
      <c r="L249" s="7">
        <f ca="1">Tabla1[[#This Row],[Costo peaje]]+Tabla1[[#This Row],[Costo combustible]]+Tabla1[[#This Row],[Costos varios]]</f>
        <v>626</v>
      </c>
      <c r="M249" s="7">
        <f ca="1">Tabla1[[#This Row],[Valor flete]]-Tabla1[[#This Row],[Total costos]]</f>
        <v>430</v>
      </c>
      <c r="N249" s="1">
        <f t="shared" ca="1" si="31"/>
        <v>8</v>
      </c>
      <c r="O249" s="1" t="s">
        <v>85</v>
      </c>
      <c r="P249" s="1" t="str">
        <f ca="1">VLOOKUP(MONTH(Tabla1[[#This Row],[Fecha]]),Tabla2[],2,0)</f>
        <v>Ago</v>
      </c>
      <c r="Q249" s="1">
        <f ca="1">YEAR(Tabla1[[#This Row],[Fecha]])</f>
        <v>2017</v>
      </c>
    </row>
    <row r="250" spans="1:17" x14ac:dyDescent="0.2">
      <c r="A250" s="9">
        <f t="shared" ca="1" si="24"/>
        <v>43400</v>
      </c>
      <c r="B250" s="1" t="str">
        <f t="shared" ca="1" si="25"/>
        <v>AQ-164</v>
      </c>
      <c r="C250" s="1" t="s">
        <v>87</v>
      </c>
      <c r="D250" s="7">
        <f t="shared" ca="1" si="26"/>
        <v>4</v>
      </c>
      <c r="E250" s="1" t="s">
        <v>58</v>
      </c>
      <c r="F250" s="1" t="s">
        <v>70</v>
      </c>
      <c r="G250" s="1" t="str">
        <f>CONCATENATE(Tabla1[[#This Row],[Origen]],"-",Tabla1[[#This Row],[Destino]])</f>
        <v>Chihuahua-Reynosa</v>
      </c>
      <c r="H250" s="7">
        <f t="shared" ca="1" si="27"/>
        <v>1054</v>
      </c>
      <c r="I250" s="7">
        <f t="shared" ca="1" si="28"/>
        <v>137</v>
      </c>
      <c r="J250" s="7">
        <f t="shared" ca="1" si="29"/>
        <v>427</v>
      </c>
      <c r="K250" s="7">
        <f t="shared" ca="1" si="30"/>
        <v>136</v>
      </c>
      <c r="L250" s="7">
        <f ca="1">Tabla1[[#This Row],[Costo peaje]]+Tabla1[[#This Row],[Costo combustible]]+Tabla1[[#This Row],[Costos varios]]</f>
        <v>700</v>
      </c>
      <c r="M250" s="7">
        <f ca="1">Tabla1[[#This Row],[Valor flete]]-Tabla1[[#This Row],[Total costos]]</f>
        <v>354</v>
      </c>
      <c r="N250" s="1">
        <f t="shared" ca="1" si="31"/>
        <v>1</v>
      </c>
      <c r="O250" s="1" t="s">
        <v>78</v>
      </c>
      <c r="P250" s="1" t="str">
        <f ca="1">VLOOKUP(MONTH(Tabla1[[#This Row],[Fecha]]),Tabla2[],2,0)</f>
        <v>Oct</v>
      </c>
      <c r="Q250" s="1">
        <f ca="1">YEAR(Tabla1[[#This Row],[Fecha]])</f>
        <v>2018</v>
      </c>
    </row>
    <row r="251" spans="1:17" x14ac:dyDescent="0.2">
      <c r="A251" s="9">
        <f t="shared" ca="1" si="24"/>
        <v>43528</v>
      </c>
      <c r="B251" s="1" t="str">
        <f t="shared" ca="1" si="25"/>
        <v>AQ-372</v>
      </c>
      <c r="C251" s="1" t="s">
        <v>88</v>
      </c>
      <c r="D251" s="7">
        <f t="shared" ca="1" si="26"/>
        <v>12</v>
      </c>
      <c r="E251" s="1" t="s">
        <v>59</v>
      </c>
      <c r="F251" s="1" t="s">
        <v>71</v>
      </c>
      <c r="G251" s="1" t="str">
        <f>CONCATENATE(Tabla1[[#This Row],[Origen]],"-",Tabla1[[#This Row],[Destino]])</f>
        <v>Naucalpan de Juárez-Tlaquepaque</v>
      </c>
      <c r="H251" s="7">
        <f t="shared" ca="1" si="27"/>
        <v>2491</v>
      </c>
      <c r="I251" s="7">
        <f t="shared" ca="1" si="28"/>
        <v>114</v>
      </c>
      <c r="J251" s="7">
        <f t="shared" ca="1" si="29"/>
        <v>412</v>
      </c>
      <c r="K251" s="7">
        <f t="shared" ca="1" si="30"/>
        <v>191</v>
      </c>
      <c r="L251" s="7">
        <f ca="1">Tabla1[[#This Row],[Costo peaje]]+Tabla1[[#This Row],[Costo combustible]]+Tabla1[[#This Row],[Costos varios]]</f>
        <v>717</v>
      </c>
      <c r="M251" s="7">
        <f ca="1">Tabla1[[#This Row],[Valor flete]]-Tabla1[[#This Row],[Total costos]]</f>
        <v>1774</v>
      </c>
      <c r="N251" s="1">
        <f t="shared" ca="1" si="31"/>
        <v>9</v>
      </c>
      <c r="O251" s="1" t="s">
        <v>79</v>
      </c>
      <c r="P251" s="1" t="str">
        <f ca="1">VLOOKUP(MONTH(Tabla1[[#This Row],[Fecha]]),Tabla2[],2,0)</f>
        <v>Mar</v>
      </c>
      <c r="Q251" s="1">
        <f ca="1">YEAR(Tabla1[[#This Row],[Fecha]])</f>
        <v>2019</v>
      </c>
    </row>
    <row r="252" spans="1:17" x14ac:dyDescent="0.2">
      <c r="A252" s="9">
        <f t="shared" ca="1" si="24"/>
        <v>42896</v>
      </c>
      <c r="B252" s="1" t="str">
        <f t="shared" ca="1" si="25"/>
        <v>AQ-123</v>
      </c>
      <c r="C252" s="1" t="s">
        <v>89</v>
      </c>
      <c r="D252" s="7">
        <f t="shared" ca="1" si="26"/>
        <v>13</v>
      </c>
      <c r="E252" s="1" t="s">
        <v>60</v>
      </c>
      <c r="F252" s="1" t="s">
        <v>72</v>
      </c>
      <c r="G252" s="1" t="str">
        <f>CONCATENATE(Tabla1[[#This Row],[Origen]],"-",Tabla1[[#This Row],[Destino]])</f>
        <v>Mérida-Tuxtla Gutiérrez</v>
      </c>
      <c r="H252" s="7">
        <f t="shared" ca="1" si="27"/>
        <v>2301</v>
      </c>
      <c r="I252" s="7">
        <f t="shared" ca="1" si="28"/>
        <v>164</v>
      </c>
      <c r="J252" s="7">
        <f t="shared" ca="1" si="29"/>
        <v>454</v>
      </c>
      <c r="K252" s="7">
        <f t="shared" ca="1" si="30"/>
        <v>161</v>
      </c>
      <c r="L252" s="7">
        <f ca="1">Tabla1[[#This Row],[Costo peaje]]+Tabla1[[#This Row],[Costo combustible]]+Tabla1[[#This Row],[Costos varios]]</f>
        <v>779</v>
      </c>
      <c r="M252" s="7">
        <f ca="1">Tabla1[[#This Row],[Valor flete]]-Tabla1[[#This Row],[Total costos]]</f>
        <v>1522</v>
      </c>
      <c r="N252" s="1">
        <f t="shared" ca="1" si="31"/>
        <v>1</v>
      </c>
      <c r="O252" s="1" t="s">
        <v>80</v>
      </c>
      <c r="P252" s="1" t="str">
        <f ca="1">VLOOKUP(MONTH(Tabla1[[#This Row],[Fecha]]),Tabla2[],2,0)</f>
        <v>Jun</v>
      </c>
      <c r="Q252" s="1">
        <f ca="1">YEAR(Tabla1[[#This Row],[Fecha]])</f>
        <v>2017</v>
      </c>
    </row>
    <row r="253" spans="1:17" x14ac:dyDescent="0.2">
      <c r="A253" s="9">
        <f t="shared" ca="1" si="24"/>
        <v>43448</v>
      </c>
      <c r="B253" s="1" t="str">
        <f t="shared" ca="1" si="25"/>
        <v>AQ-371</v>
      </c>
      <c r="C253" s="1" t="s">
        <v>90</v>
      </c>
      <c r="D253" s="7">
        <f t="shared" ca="1" si="26"/>
        <v>2</v>
      </c>
      <c r="E253" s="1" t="s">
        <v>61</v>
      </c>
      <c r="F253" s="1" t="s">
        <v>73</v>
      </c>
      <c r="G253" s="1" t="str">
        <f>CONCATENATE(Tabla1[[#This Row],[Origen]],"-",Tabla1[[#This Row],[Destino]])</f>
        <v>San Luis Potosí-Victoria de Durango</v>
      </c>
      <c r="H253" s="7">
        <f t="shared" ca="1" si="27"/>
        <v>4626</v>
      </c>
      <c r="I253" s="7">
        <f t="shared" ca="1" si="28"/>
        <v>86</v>
      </c>
      <c r="J253" s="7">
        <f t="shared" ca="1" si="29"/>
        <v>391</v>
      </c>
      <c r="K253" s="7">
        <f t="shared" ca="1" si="30"/>
        <v>145</v>
      </c>
      <c r="L253" s="7">
        <f ca="1">Tabla1[[#This Row],[Costo peaje]]+Tabla1[[#This Row],[Costo combustible]]+Tabla1[[#This Row],[Costos varios]]</f>
        <v>622</v>
      </c>
      <c r="M253" s="7">
        <f ca="1">Tabla1[[#This Row],[Valor flete]]-Tabla1[[#This Row],[Total costos]]</f>
        <v>4004</v>
      </c>
      <c r="N253" s="1">
        <f t="shared" ca="1" si="31"/>
        <v>8</v>
      </c>
      <c r="O253" s="1" t="s">
        <v>81</v>
      </c>
      <c r="P253" s="1" t="str">
        <f ca="1">VLOOKUP(MONTH(Tabla1[[#This Row],[Fecha]]),Tabla2[],2,0)</f>
        <v>Dic</v>
      </c>
      <c r="Q253" s="1">
        <f ca="1">YEAR(Tabla1[[#This Row],[Fecha]])</f>
        <v>2018</v>
      </c>
    </row>
    <row r="254" spans="1:17" x14ac:dyDescent="0.2">
      <c r="A254" s="9">
        <f t="shared" ca="1" si="24"/>
        <v>42916</v>
      </c>
      <c r="B254" s="1" t="str">
        <f t="shared" ca="1" si="25"/>
        <v>AQ-943</v>
      </c>
      <c r="C254" s="1" t="s">
        <v>32</v>
      </c>
      <c r="D254" s="7">
        <f t="shared" ca="1" si="26"/>
        <v>17</v>
      </c>
      <c r="E254" s="1" t="s">
        <v>48</v>
      </c>
      <c r="F254" s="1" t="s">
        <v>74</v>
      </c>
      <c r="G254" s="1" t="str">
        <f>CONCATENATE(Tabla1[[#This Row],[Origen]],"-",Tabla1[[#This Row],[Destino]])</f>
        <v>Ciudad de México-Toluca de Lerdo</v>
      </c>
      <c r="H254" s="7">
        <f t="shared" ca="1" si="27"/>
        <v>3553</v>
      </c>
      <c r="I254" s="7">
        <f t="shared" ca="1" si="28"/>
        <v>124</v>
      </c>
      <c r="J254" s="7">
        <f t="shared" ca="1" si="29"/>
        <v>351</v>
      </c>
      <c r="K254" s="7">
        <f t="shared" ca="1" si="30"/>
        <v>85</v>
      </c>
      <c r="L254" s="7">
        <f ca="1">Tabla1[[#This Row],[Costo peaje]]+Tabla1[[#This Row],[Costo combustible]]+Tabla1[[#This Row],[Costos varios]]</f>
        <v>560</v>
      </c>
      <c r="M254" s="7">
        <f ca="1">Tabla1[[#This Row],[Valor flete]]-Tabla1[[#This Row],[Total costos]]</f>
        <v>2993</v>
      </c>
      <c r="N254" s="1">
        <f t="shared" ca="1" si="31"/>
        <v>2</v>
      </c>
      <c r="O254" s="1" t="s">
        <v>82</v>
      </c>
      <c r="P254" s="1" t="str">
        <f ca="1">VLOOKUP(MONTH(Tabla1[[#This Row],[Fecha]]),Tabla2[],2,0)</f>
        <v>Jun</v>
      </c>
      <c r="Q254" s="1">
        <f ca="1">YEAR(Tabla1[[#This Row],[Fecha]])</f>
        <v>2017</v>
      </c>
    </row>
    <row r="255" spans="1:17" x14ac:dyDescent="0.2">
      <c r="A255" s="9">
        <f t="shared" ca="1" si="24"/>
        <v>43145</v>
      </c>
      <c r="B255" s="1" t="str">
        <f t="shared" ca="1" si="25"/>
        <v>AQ-415</v>
      </c>
      <c r="C255" s="1" t="s">
        <v>33</v>
      </c>
      <c r="D255" s="7">
        <f t="shared" ca="1" si="26"/>
        <v>6</v>
      </c>
      <c r="E255" s="1" t="s">
        <v>49</v>
      </c>
      <c r="F255" s="1" t="s">
        <v>75</v>
      </c>
      <c r="G255" s="1" t="str">
        <f>CONCATENATE(Tabla1[[#This Row],[Origen]],"-",Tabla1[[#This Row],[Destino]])</f>
        <v>Ecatepec-Ciudad López Mateos</v>
      </c>
      <c r="H255" s="7">
        <f t="shared" ca="1" si="27"/>
        <v>1751</v>
      </c>
      <c r="I255" s="7">
        <f t="shared" ca="1" si="28"/>
        <v>132</v>
      </c>
      <c r="J255" s="7">
        <f t="shared" ca="1" si="29"/>
        <v>323</v>
      </c>
      <c r="K255" s="7">
        <f t="shared" ca="1" si="30"/>
        <v>165</v>
      </c>
      <c r="L255" s="7">
        <f ca="1">Tabla1[[#This Row],[Costo peaje]]+Tabla1[[#This Row],[Costo combustible]]+Tabla1[[#This Row],[Costos varios]]</f>
        <v>620</v>
      </c>
      <c r="M255" s="7">
        <f ca="1">Tabla1[[#This Row],[Valor flete]]-Tabla1[[#This Row],[Total costos]]</f>
        <v>1131</v>
      </c>
      <c r="N255" s="1">
        <f t="shared" ca="1" si="31"/>
        <v>5</v>
      </c>
      <c r="O255" s="1" t="s">
        <v>83</v>
      </c>
      <c r="P255" s="1" t="str">
        <f ca="1">VLOOKUP(MONTH(Tabla1[[#This Row],[Fecha]]),Tabla2[],2,0)</f>
        <v>Feb</v>
      </c>
      <c r="Q255" s="1">
        <f ca="1">YEAR(Tabla1[[#This Row],[Fecha]])</f>
        <v>2018</v>
      </c>
    </row>
    <row r="256" spans="1:17" x14ac:dyDescent="0.2">
      <c r="A256" s="9">
        <f t="shared" ca="1" si="24"/>
        <v>43354</v>
      </c>
      <c r="B256" s="1" t="str">
        <f t="shared" ca="1" si="25"/>
        <v>AQ-453</v>
      </c>
      <c r="C256" s="1" t="s">
        <v>86</v>
      </c>
      <c r="D256" s="7">
        <f t="shared" ca="1" si="26"/>
        <v>7</v>
      </c>
      <c r="E256" s="1" t="s">
        <v>50</v>
      </c>
      <c r="F256" s="1" t="s">
        <v>76</v>
      </c>
      <c r="G256" s="1" t="str">
        <f>CONCATENATE(Tabla1[[#This Row],[Origen]],"-",Tabla1[[#This Row],[Destino]])</f>
        <v>Guadalajara-Cuautitlán Izcalli</v>
      </c>
      <c r="H256" s="7">
        <f t="shared" ca="1" si="27"/>
        <v>4508</v>
      </c>
      <c r="I256" s="7">
        <f t="shared" ca="1" si="28"/>
        <v>183</v>
      </c>
      <c r="J256" s="7">
        <f t="shared" ca="1" si="29"/>
        <v>360</v>
      </c>
      <c r="K256" s="7">
        <f t="shared" ca="1" si="30"/>
        <v>111</v>
      </c>
      <c r="L256" s="7">
        <f ca="1">Tabla1[[#This Row],[Costo peaje]]+Tabla1[[#This Row],[Costo combustible]]+Tabla1[[#This Row],[Costos varios]]</f>
        <v>654</v>
      </c>
      <c r="M256" s="7">
        <f ca="1">Tabla1[[#This Row],[Valor flete]]-Tabla1[[#This Row],[Total costos]]</f>
        <v>3854</v>
      </c>
      <c r="N256" s="1">
        <f t="shared" ca="1" si="31"/>
        <v>10</v>
      </c>
      <c r="O256" s="1" t="s">
        <v>84</v>
      </c>
      <c r="P256" s="1" t="str">
        <f ca="1">VLOOKUP(MONTH(Tabla1[[#This Row],[Fecha]]),Tabla2[],2,0)</f>
        <v>Set</v>
      </c>
      <c r="Q256" s="1">
        <f ca="1">YEAR(Tabla1[[#This Row],[Fecha]])</f>
        <v>2018</v>
      </c>
    </row>
    <row r="257" spans="1:17" x14ac:dyDescent="0.2">
      <c r="A257" s="9">
        <f t="shared" ca="1" si="24"/>
        <v>43447</v>
      </c>
      <c r="B257" s="1" t="str">
        <f t="shared" ca="1" si="25"/>
        <v>AQ-943</v>
      </c>
      <c r="C257" s="1" t="s">
        <v>87</v>
      </c>
      <c r="D257" s="7">
        <f t="shared" ca="1" si="26"/>
        <v>15</v>
      </c>
      <c r="E257" s="1" t="s">
        <v>51</v>
      </c>
      <c r="F257" s="1" t="s">
        <v>62</v>
      </c>
      <c r="G257" s="1" t="str">
        <f>CONCATENATE(Tabla1[[#This Row],[Origen]],"-",Tabla1[[#This Row],[Destino]])</f>
        <v>Puebla de Zaragoza-Guadalupe</v>
      </c>
      <c r="H257" s="7">
        <f t="shared" ca="1" si="27"/>
        <v>3467</v>
      </c>
      <c r="I257" s="7">
        <f t="shared" ca="1" si="28"/>
        <v>115</v>
      </c>
      <c r="J257" s="7">
        <f t="shared" ca="1" si="29"/>
        <v>383</v>
      </c>
      <c r="K257" s="7">
        <f t="shared" ca="1" si="30"/>
        <v>99</v>
      </c>
      <c r="L257" s="7">
        <f ca="1">Tabla1[[#This Row],[Costo peaje]]+Tabla1[[#This Row],[Costo combustible]]+Tabla1[[#This Row],[Costos varios]]</f>
        <v>597</v>
      </c>
      <c r="M257" s="7">
        <f ca="1">Tabla1[[#This Row],[Valor flete]]-Tabla1[[#This Row],[Total costos]]</f>
        <v>2870</v>
      </c>
      <c r="N257" s="1">
        <f t="shared" ca="1" si="31"/>
        <v>7</v>
      </c>
      <c r="O257" s="1" t="s">
        <v>85</v>
      </c>
      <c r="P257" s="1" t="str">
        <f ca="1">VLOOKUP(MONTH(Tabla1[[#This Row],[Fecha]]),Tabla2[],2,0)</f>
        <v>Dic</v>
      </c>
      <c r="Q257" s="1">
        <f ca="1">YEAR(Tabla1[[#This Row],[Fecha]])</f>
        <v>2018</v>
      </c>
    </row>
    <row r="258" spans="1:17" x14ac:dyDescent="0.2">
      <c r="A258" s="9">
        <f t="shared" ref="A258:A306" ca="1" si="32">RANDBETWEEN(42736,43530)</f>
        <v>43037</v>
      </c>
      <c r="B258" s="1" t="str">
        <f t="shared" ref="B258:B306" ca="1" si="33">CONCATENATE("AQ","-",RANDBETWEEN(100,999))</f>
        <v>AQ-978</v>
      </c>
      <c r="C258" s="1" t="s">
        <v>88</v>
      </c>
      <c r="D258" s="7">
        <f t="shared" ref="D258:D306" ca="1" si="34">RANDBETWEEN(1,30)</f>
        <v>14</v>
      </c>
      <c r="E258" s="1" t="s">
        <v>52</v>
      </c>
      <c r="F258" s="1" t="s">
        <v>63</v>
      </c>
      <c r="G258" s="1" t="str">
        <f>CONCATENATE(Tabla1[[#This Row],[Origen]],"-",Tabla1[[#This Row],[Destino]])</f>
        <v>Ciudad Juárez-Acapulco de Juárez</v>
      </c>
      <c r="H258" s="7">
        <f t="shared" ref="H258:H306" ca="1" si="35">RANDBETWEEN(1000,5000)</f>
        <v>3529</v>
      </c>
      <c r="I258" s="7">
        <f t="shared" ref="I258:I306" ca="1" si="36">RANDBETWEEN(50,200)</f>
        <v>156</v>
      </c>
      <c r="J258" s="7">
        <f t="shared" ref="J258:J306" ca="1" si="37">RANDBETWEEN(300,500)</f>
        <v>442</v>
      </c>
      <c r="K258" s="7">
        <f t="shared" ref="K258:K306" ca="1" si="38">RANDBETWEEN(50,200)</f>
        <v>176</v>
      </c>
      <c r="L258" s="7">
        <f ca="1">Tabla1[[#This Row],[Costo peaje]]+Tabla1[[#This Row],[Costo combustible]]+Tabla1[[#This Row],[Costos varios]]</f>
        <v>774</v>
      </c>
      <c r="M258" s="7">
        <f ca="1">Tabla1[[#This Row],[Valor flete]]-Tabla1[[#This Row],[Total costos]]</f>
        <v>2755</v>
      </c>
      <c r="N258" s="1">
        <f t="shared" ref="N258:N306" ca="1" si="39">RANDBETWEEN(1,10)</f>
        <v>9</v>
      </c>
      <c r="O258" s="1" t="s">
        <v>78</v>
      </c>
      <c r="P258" s="1" t="str">
        <f ca="1">VLOOKUP(MONTH(Tabla1[[#This Row],[Fecha]]),Tabla2[],2,0)</f>
        <v>Oct</v>
      </c>
      <c r="Q258" s="1">
        <f ca="1">YEAR(Tabla1[[#This Row],[Fecha]])</f>
        <v>2017</v>
      </c>
    </row>
    <row r="259" spans="1:17" x14ac:dyDescent="0.2">
      <c r="A259" s="9">
        <f t="shared" ca="1" si="32"/>
        <v>42977</v>
      </c>
      <c r="B259" s="1" t="str">
        <f t="shared" ca="1" si="33"/>
        <v>AQ-827</v>
      </c>
      <c r="C259" s="1" t="s">
        <v>89</v>
      </c>
      <c r="D259" s="7">
        <f t="shared" ca="1" si="34"/>
        <v>8</v>
      </c>
      <c r="E259" s="1" t="s">
        <v>53</v>
      </c>
      <c r="F259" s="1" t="s">
        <v>64</v>
      </c>
      <c r="G259" s="1" t="str">
        <f>CONCATENATE(Tabla1[[#This Row],[Origen]],"-",Tabla1[[#This Row],[Destino]])</f>
        <v>Tijuana-Tlalnepantla de Baz</v>
      </c>
      <c r="H259" s="7">
        <f t="shared" ca="1" si="35"/>
        <v>2932</v>
      </c>
      <c r="I259" s="7">
        <f t="shared" ca="1" si="36"/>
        <v>103</v>
      </c>
      <c r="J259" s="7">
        <f t="shared" ca="1" si="37"/>
        <v>426</v>
      </c>
      <c r="K259" s="7">
        <f t="shared" ca="1" si="38"/>
        <v>54</v>
      </c>
      <c r="L259" s="7">
        <f ca="1">Tabla1[[#This Row],[Costo peaje]]+Tabla1[[#This Row],[Costo combustible]]+Tabla1[[#This Row],[Costos varios]]</f>
        <v>583</v>
      </c>
      <c r="M259" s="7">
        <f ca="1">Tabla1[[#This Row],[Valor flete]]-Tabla1[[#This Row],[Total costos]]</f>
        <v>2349</v>
      </c>
      <c r="N259" s="1">
        <f t="shared" ca="1" si="39"/>
        <v>8</v>
      </c>
      <c r="O259" s="1" t="s">
        <v>79</v>
      </c>
      <c r="P259" s="1" t="str">
        <f ca="1">VLOOKUP(MONTH(Tabla1[[#This Row],[Fecha]]),Tabla2[],2,0)</f>
        <v>Ago</v>
      </c>
      <c r="Q259" s="1">
        <f ca="1">YEAR(Tabla1[[#This Row],[Fecha]])</f>
        <v>2017</v>
      </c>
    </row>
    <row r="260" spans="1:17" x14ac:dyDescent="0.2">
      <c r="A260" s="9">
        <f t="shared" ca="1" si="32"/>
        <v>43141</v>
      </c>
      <c r="B260" s="1" t="str">
        <f t="shared" ca="1" si="33"/>
        <v>AQ-217</v>
      </c>
      <c r="C260" s="1" t="s">
        <v>90</v>
      </c>
      <c r="D260" s="7">
        <f t="shared" ca="1" si="34"/>
        <v>27</v>
      </c>
      <c r="E260" s="1" t="s">
        <v>54</v>
      </c>
      <c r="F260" s="1" t="s">
        <v>65</v>
      </c>
      <c r="G260" s="1" t="str">
        <f>CONCATENATE(Tabla1[[#This Row],[Origen]],"-",Tabla1[[#This Row],[Destino]])</f>
        <v>León-Cancún</v>
      </c>
      <c r="H260" s="7">
        <f t="shared" ca="1" si="35"/>
        <v>4058</v>
      </c>
      <c r="I260" s="7">
        <f t="shared" ca="1" si="36"/>
        <v>104</v>
      </c>
      <c r="J260" s="7">
        <f t="shared" ca="1" si="37"/>
        <v>390</v>
      </c>
      <c r="K260" s="7">
        <f t="shared" ca="1" si="38"/>
        <v>57</v>
      </c>
      <c r="L260" s="7">
        <f ca="1">Tabla1[[#This Row],[Costo peaje]]+Tabla1[[#This Row],[Costo combustible]]+Tabla1[[#This Row],[Costos varios]]</f>
        <v>551</v>
      </c>
      <c r="M260" s="7">
        <f ca="1">Tabla1[[#This Row],[Valor flete]]-Tabla1[[#This Row],[Total costos]]</f>
        <v>3507</v>
      </c>
      <c r="N260" s="1">
        <f t="shared" ca="1" si="39"/>
        <v>2</v>
      </c>
      <c r="O260" s="1" t="s">
        <v>80</v>
      </c>
      <c r="P260" s="1" t="str">
        <f ca="1">VLOOKUP(MONTH(Tabla1[[#This Row],[Fecha]]),Tabla2[],2,0)</f>
        <v>Feb</v>
      </c>
      <c r="Q260" s="1">
        <f ca="1">YEAR(Tabla1[[#This Row],[Fecha]])</f>
        <v>2018</v>
      </c>
    </row>
    <row r="261" spans="1:17" x14ac:dyDescent="0.2">
      <c r="A261" s="9">
        <f t="shared" ca="1" si="32"/>
        <v>43274</v>
      </c>
      <c r="B261" s="1" t="str">
        <f t="shared" ca="1" si="33"/>
        <v>AQ-539</v>
      </c>
      <c r="C261" s="1" t="s">
        <v>32</v>
      </c>
      <c r="D261" s="7">
        <f t="shared" ca="1" si="34"/>
        <v>15</v>
      </c>
      <c r="E261" s="1" t="s">
        <v>55</v>
      </c>
      <c r="F261" s="1" t="s">
        <v>66</v>
      </c>
      <c r="G261" s="1" t="str">
        <f>CONCATENATE(Tabla1[[#This Row],[Origen]],"-",Tabla1[[#This Row],[Destino]])</f>
        <v>Zapopan-Santiago de Querétaro</v>
      </c>
      <c r="H261" s="7">
        <f t="shared" ca="1" si="35"/>
        <v>2321</v>
      </c>
      <c r="I261" s="7">
        <f t="shared" ca="1" si="36"/>
        <v>171</v>
      </c>
      <c r="J261" s="7">
        <f t="shared" ca="1" si="37"/>
        <v>322</v>
      </c>
      <c r="K261" s="7">
        <f t="shared" ca="1" si="38"/>
        <v>98</v>
      </c>
      <c r="L261" s="7">
        <f ca="1">Tabla1[[#This Row],[Costo peaje]]+Tabla1[[#This Row],[Costo combustible]]+Tabla1[[#This Row],[Costos varios]]</f>
        <v>591</v>
      </c>
      <c r="M261" s="7">
        <f ca="1">Tabla1[[#This Row],[Valor flete]]-Tabla1[[#This Row],[Total costos]]</f>
        <v>1730</v>
      </c>
      <c r="N261" s="1">
        <f t="shared" ca="1" si="39"/>
        <v>5</v>
      </c>
      <c r="O261" s="1" t="s">
        <v>81</v>
      </c>
      <c r="P261" s="1" t="str">
        <f ca="1">VLOOKUP(MONTH(Tabla1[[#This Row],[Fecha]]),Tabla2[],2,0)</f>
        <v>Jun</v>
      </c>
      <c r="Q261" s="1">
        <f ca="1">YEAR(Tabla1[[#This Row],[Fecha]])</f>
        <v>2018</v>
      </c>
    </row>
    <row r="262" spans="1:17" x14ac:dyDescent="0.2">
      <c r="A262" s="9">
        <f t="shared" ca="1" si="32"/>
        <v>43295</v>
      </c>
      <c r="B262" s="1" t="str">
        <f t="shared" ca="1" si="33"/>
        <v>AQ-983</v>
      </c>
      <c r="C262" s="1" t="s">
        <v>33</v>
      </c>
      <c r="D262" s="7">
        <f t="shared" ca="1" si="34"/>
        <v>25</v>
      </c>
      <c r="E262" s="1" t="s">
        <v>56</v>
      </c>
      <c r="F262" s="1" t="s">
        <v>67</v>
      </c>
      <c r="G262" s="1" t="str">
        <f>CONCATENATE(Tabla1[[#This Row],[Origen]],"-",Tabla1[[#This Row],[Destino]])</f>
        <v>Monterrey-Chimalhuacán</v>
      </c>
      <c r="H262" s="7">
        <f t="shared" ca="1" si="35"/>
        <v>3373</v>
      </c>
      <c r="I262" s="7">
        <f t="shared" ca="1" si="36"/>
        <v>151</v>
      </c>
      <c r="J262" s="7">
        <f t="shared" ca="1" si="37"/>
        <v>393</v>
      </c>
      <c r="K262" s="7">
        <f t="shared" ca="1" si="38"/>
        <v>81</v>
      </c>
      <c r="L262" s="7">
        <f ca="1">Tabla1[[#This Row],[Costo peaje]]+Tabla1[[#This Row],[Costo combustible]]+Tabla1[[#This Row],[Costos varios]]</f>
        <v>625</v>
      </c>
      <c r="M262" s="7">
        <f ca="1">Tabla1[[#This Row],[Valor flete]]-Tabla1[[#This Row],[Total costos]]</f>
        <v>2748</v>
      </c>
      <c r="N262" s="1">
        <f t="shared" ca="1" si="39"/>
        <v>10</v>
      </c>
      <c r="O262" s="1" t="s">
        <v>82</v>
      </c>
      <c r="P262" s="1" t="str">
        <f ca="1">VLOOKUP(MONTH(Tabla1[[#This Row],[Fecha]]),Tabla2[],2,0)</f>
        <v>Jul</v>
      </c>
      <c r="Q262" s="1">
        <f ca="1">YEAR(Tabla1[[#This Row],[Fecha]])</f>
        <v>2018</v>
      </c>
    </row>
    <row r="263" spans="1:17" x14ac:dyDescent="0.2">
      <c r="A263" s="9">
        <f t="shared" ca="1" si="32"/>
        <v>43052</v>
      </c>
      <c r="B263" s="1" t="str">
        <f t="shared" ca="1" si="33"/>
        <v>AQ-793</v>
      </c>
      <c r="C263" s="1" t="s">
        <v>86</v>
      </c>
      <c r="D263" s="7">
        <f t="shared" ca="1" si="34"/>
        <v>13</v>
      </c>
      <c r="E263" s="1" t="s">
        <v>57</v>
      </c>
      <c r="F263" s="1" t="s">
        <v>68</v>
      </c>
      <c r="G263" s="1" t="str">
        <f>CONCATENATE(Tabla1[[#This Row],[Origen]],"-",Tabla1[[#This Row],[Destino]])</f>
        <v>Nezahualcóyotl-Torreón</v>
      </c>
      <c r="H263" s="7">
        <f t="shared" ca="1" si="35"/>
        <v>4285</v>
      </c>
      <c r="I263" s="7">
        <f t="shared" ca="1" si="36"/>
        <v>133</v>
      </c>
      <c r="J263" s="7">
        <f t="shared" ca="1" si="37"/>
        <v>301</v>
      </c>
      <c r="K263" s="7">
        <f t="shared" ca="1" si="38"/>
        <v>86</v>
      </c>
      <c r="L263" s="7">
        <f ca="1">Tabla1[[#This Row],[Costo peaje]]+Tabla1[[#This Row],[Costo combustible]]+Tabla1[[#This Row],[Costos varios]]</f>
        <v>520</v>
      </c>
      <c r="M263" s="7">
        <f ca="1">Tabla1[[#This Row],[Valor flete]]-Tabla1[[#This Row],[Total costos]]</f>
        <v>3765</v>
      </c>
      <c r="N263" s="1">
        <f t="shared" ca="1" si="39"/>
        <v>6</v>
      </c>
      <c r="O263" s="1" t="s">
        <v>83</v>
      </c>
      <c r="P263" s="1" t="str">
        <f ca="1">VLOOKUP(MONTH(Tabla1[[#This Row],[Fecha]]),Tabla2[],2,0)</f>
        <v>Nov</v>
      </c>
      <c r="Q263" s="1">
        <f ca="1">YEAR(Tabla1[[#This Row],[Fecha]])</f>
        <v>2017</v>
      </c>
    </row>
    <row r="264" spans="1:17" x14ac:dyDescent="0.2">
      <c r="A264" s="9">
        <f t="shared" ca="1" si="32"/>
        <v>43155</v>
      </c>
      <c r="B264" s="1" t="str">
        <f t="shared" ca="1" si="33"/>
        <v>AQ-213</v>
      </c>
      <c r="C264" s="1" t="s">
        <v>87</v>
      </c>
      <c r="D264" s="7">
        <f t="shared" ca="1" si="34"/>
        <v>22</v>
      </c>
      <c r="E264" s="1" t="s">
        <v>58</v>
      </c>
      <c r="F264" s="1" t="s">
        <v>69</v>
      </c>
      <c r="G264" s="1" t="str">
        <f>CONCATENATE(Tabla1[[#This Row],[Origen]],"-",Tabla1[[#This Row],[Destino]])</f>
        <v>Chihuahua-Morelia</v>
      </c>
      <c r="H264" s="7">
        <f t="shared" ca="1" si="35"/>
        <v>3658</v>
      </c>
      <c r="I264" s="7">
        <f t="shared" ca="1" si="36"/>
        <v>104</v>
      </c>
      <c r="J264" s="7">
        <f t="shared" ca="1" si="37"/>
        <v>336</v>
      </c>
      <c r="K264" s="7">
        <f t="shared" ca="1" si="38"/>
        <v>50</v>
      </c>
      <c r="L264" s="7">
        <f ca="1">Tabla1[[#This Row],[Costo peaje]]+Tabla1[[#This Row],[Costo combustible]]+Tabla1[[#This Row],[Costos varios]]</f>
        <v>490</v>
      </c>
      <c r="M264" s="7">
        <f ca="1">Tabla1[[#This Row],[Valor flete]]-Tabla1[[#This Row],[Total costos]]</f>
        <v>3168</v>
      </c>
      <c r="N264" s="1">
        <f t="shared" ca="1" si="39"/>
        <v>1</v>
      </c>
      <c r="O264" s="1" t="s">
        <v>84</v>
      </c>
      <c r="P264" s="1" t="str">
        <f ca="1">VLOOKUP(MONTH(Tabla1[[#This Row],[Fecha]]),Tabla2[],2,0)</f>
        <v>Feb</v>
      </c>
      <c r="Q264" s="1">
        <f ca="1">YEAR(Tabla1[[#This Row],[Fecha]])</f>
        <v>2018</v>
      </c>
    </row>
    <row r="265" spans="1:17" x14ac:dyDescent="0.2">
      <c r="A265" s="9">
        <f t="shared" ca="1" si="32"/>
        <v>42943</v>
      </c>
      <c r="B265" s="1" t="str">
        <f t="shared" ca="1" si="33"/>
        <v>AQ-851</v>
      </c>
      <c r="C265" s="1" t="s">
        <v>88</v>
      </c>
      <c r="D265" s="7">
        <f t="shared" ca="1" si="34"/>
        <v>7</v>
      </c>
      <c r="E265" s="1" t="s">
        <v>59</v>
      </c>
      <c r="F265" s="1" t="s">
        <v>70</v>
      </c>
      <c r="G265" s="1" t="str">
        <f>CONCATENATE(Tabla1[[#This Row],[Origen]],"-",Tabla1[[#This Row],[Destino]])</f>
        <v>Naucalpan de Juárez-Reynosa</v>
      </c>
      <c r="H265" s="7">
        <f t="shared" ca="1" si="35"/>
        <v>3363</v>
      </c>
      <c r="I265" s="7">
        <f t="shared" ca="1" si="36"/>
        <v>171</v>
      </c>
      <c r="J265" s="7">
        <f t="shared" ca="1" si="37"/>
        <v>400</v>
      </c>
      <c r="K265" s="7">
        <f t="shared" ca="1" si="38"/>
        <v>93</v>
      </c>
      <c r="L265" s="7">
        <f ca="1">Tabla1[[#This Row],[Costo peaje]]+Tabla1[[#This Row],[Costo combustible]]+Tabla1[[#This Row],[Costos varios]]</f>
        <v>664</v>
      </c>
      <c r="M265" s="7">
        <f ca="1">Tabla1[[#This Row],[Valor flete]]-Tabla1[[#This Row],[Total costos]]</f>
        <v>2699</v>
      </c>
      <c r="N265" s="1">
        <f t="shared" ca="1" si="39"/>
        <v>7</v>
      </c>
      <c r="O265" s="1" t="s">
        <v>85</v>
      </c>
      <c r="P265" s="1" t="str">
        <f ca="1">VLOOKUP(MONTH(Tabla1[[#This Row],[Fecha]]),Tabla2[],2,0)</f>
        <v>Jul</v>
      </c>
      <c r="Q265" s="1">
        <f ca="1">YEAR(Tabla1[[#This Row],[Fecha]])</f>
        <v>2017</v>
      </c>
    </row>
    <row r="266" spans="1:17" x14ac:dyDescent="0.2">
      <c r="A266" s="9">
        <f t="shared" ca="1" si="32"/>
        <v>42764</v>
      </c>
      <c r="B266" s="1" t="str">
        <f t="shared" ca="1" si="33"/>
        <v>AQ-956</v>
      </c>
      <c r="C266" s="1" t="s">
        <v>89</v>
      </c>
      <c r="D266" s="7">
        <f t="shared" ca="1" si="34"/>
        <v>20</v>
      </c>
      <c r="E266" s="1" t="s">
        <v>60</v>
      </c>
      <c r="F266" s="1" t="s">
        <v>71</v>
      </c>
      <c r="G266" s="1" t="str">
        <f>CONCATENATE(Tabla1[[#This Row],[Origen]],"-",Tabla1[[#This Row],[Destino]])</f>
        <v>Mérida-Tlaquepaque</v>
      </c>
      <c r="H266" s="7">
        <f t="shared" ca="1" si="35"/>
        <v>2717</v>
      </c>
      <c r="I266" s="7">
        <f t="shared" ca="1" si="36"/>
        <v>97</v>
      </c>
      <c r="J266" s="7">
        <f t="shared" ca="1" si="37"/>
        <v>380</v>
      </c>
      <c r="K266" s="7">
        <f t="shared" ca="1" si="38"/>
        <v>185</v>
      </c>
      <c r="L266" s="7">
        <f ca="1">Tabla1[[#This Row],[Costo peaje]]+Tabla1[[#This Row],[Costo combustible]]+Tabla1[[#This Row],[Costos varios]]</f>
        <v>662</v>
      </c>
      <c r="M266" s="7">
        <f ca="1">Tabla1[[#This Row],[Valor flete]]-Tabla1[[#This Row],[Total costos]]</f>
        <v>2055</v>
      </c>
      <c r="N266" s="1">
        <f t="shared" ca="1" si="39"/>
        <v>9</v>
      </c>
      <c r="O266" s="1" t="s">
        <v>78</v>
      </c>
      <c r="P266" s="1" t="str">
        <f ca="1">VLOOKUP(MONTH(Tabla1[[#This Row],[Fecha]]),Tabla2[],2,0)</f>
        <v>Ene</v>
      </c>
      <c r="Q266" s="1">
        <f ca="1">YEAR(Tabla1[[#This Row],[Fecha]])</f>
        <v>2017</v>
      </c>
    </row>
    <row r="267" spans="1:17" x14ac:dyDescent="0.2">
      <c r="A267" s="9">
        <f t="shared" ca="1" si="32"/>
        <v>42864</v>
      </c>
      <c r="B267" s="1" t="str">
        <f t="shared" ca="1" si="33"/>
        <v>AQ-138</v>
      </c>
      <c r="C267" s="1" t="s">
        <v>90</v>
      </c>
      <c r="D267" s="7">
        <f t="shared" ca="1" si="34"/>
        <v>22</v>
      </c>
      <c r="E267" s="1" t="s">
        <v>61</v>
      </c>
      <c r="F267" s="1" t="s">
        <v>72</v>
      </c>
      <c r="G267" s="1" t="str">
        <f>CONCATENATE(Tabla1[[#This Row],[Origen]],"-",Tabla1[[#This Row],[Destino]])</f>
        <v>San Luis Potosí-Tuxtla Gutiérrez</v>
      </c>
      <c r="H267" s="7">
        <f t="shared" ca="1" si="35"/>
        <v>1451</v>
      </c>
      <c r="I267" s="7">
        <f t="shared" ca="1" si="36"/>
        <v>137</v>
      </c>
      <c r="J267" s="7">
        <f t="shared" ca="1" si="37"/>
        <v>314</v>
      </c>
      <c r="K267" s="7">
        <f t="shared" ca="1" si="38"/>
        <v>63</v>
      </c>
      <c r="L267" s="7">
        <f ca="1">Tabla1[[#This Row],[Costo peaje]]+Tabla1[[#This Row],[Costo combustible]]+Tabla1[[#This Row],[Costos varios]]</f>
        <v>514</v>
      </c>
      <c r="M267" s="7">
        <f ca="1">Tabla1[[#This Row],[Valor flete]]-Tabla1[[#This Row],[Total costos]]</f>
        <v>937</v>
      </c>
      <c r="N267" s="1">
        <f t="shared" ca="1" si="39"/>
        <v>2</v>
      </c>
      <c r="O267" s="1" t="s">
        <v>79</v>
      </c>
      <c r="P267" s="1" t="str">
        <f ca="1">VLOOKUP(MONTH(Tabla1[[#This Row],[Fecha]]),Tabla2[],2,0)</f>
        <v>May</v>
      </c>
      <c r="Q267" s="1">
        <f ca="1">YEAR(Tabla1[[#This Row],[Fecha]])</f>
        <v>2017</v>
      </c>
    </row>
    <row r="268" spans="1:17" x14ac:dyDescent="0.2">
      <c r="A268" s="9">
        <f t="shared" ca="1" si="32"/>
        <v>42781</v>
      </c>
      <c r="B268" s="1" t="str">
        <f t="shared" ca="1" si="33"/>
        <v>AQ-581</v>
      </c>
      <c r="C268" s="1" t="s">
        <v>32</v>
      </c>
      <c r="D268" s="7">
        <f t="shared" ca="1" si="34"/>
        <v>28</v>
      </c>
      <c r="E268" s="1" t="s">
        <v>48</v>
      </c>
      <c r="F268" s="1" t="s">
        <v>73</v>
      </c>
      <c r="G268" s="1" t="str">
        <f>CONCATENATE(Tabla1[[#This Row],[Origen]],"-",Tabla1[[#This Row],[Destino]])</f>
        <v>Ciudad de México-Victoria de Durango</v>
      </c>
      <c r="H268" s="7">
        <f t="shared" ca="1" si="35"/>
        <v>1599</v>
      </c>
      <c r="I268" s="7">
        <f t="shared" ca="1" si="36"/>
        <v>97</v>
      </c>
      <c r="J268" s="7">
        <f t="shared" ca="1" si="37"/>
        <v>379</v>
      </c>
      <c r="K268" s="7">
        <f t="shared" ca="1" si="38"/>
        <v>81</v>
      </c>
      <c r="L268" s="7">
        <f ca="1">Tabla1[[#This Row],[Costo peaje]]+Tabla1[[#This Row],[Costo combustible]]+Tabla1[[#This Row],[Costos varios]]</f>
        <v>557</v>
      </c>
      <c r="M268" s="7">
        <f ca="1">Tabla1[[#This Row],[Valor flete]]-Tabla1[[#This Row],[Total costos]]</f>
        <v>1042</v>
      </c>
      <c r="N268" s="1">
        <f t="shared" ca="1" si="39"/>
        <v>3</v>
      </c>
      <c r="O268" s="1" t="s">
        <v>80</v>
      </c>
      <c r="P268" s="1" t="str">
        <f ca="1">VLOOKUP(MONTH(Tabla1[[#This Row],[Fecha]]),Tabla2[],2,0)</f>
        <v>Feb</v>
      </c>
      <c r="Q268" s="1">
        <f ca="1">YEAR(Tabla1[[#This Row],[Fecha]])</f>
        <v>2017</v>
      </c>
    </row>
    <row r="269" spans="1:17" x14ac:dyDescent="0.2">
      <c r="A269" s="9">
        <f t="shared" ca="1" si="32"/>
        <v>42796</v>
      </c>
      <c r="B269" s="1" t="str">
        <f t="shared" ca="1" si="33"/>
        <v>AQ-893</v>
      </c>
      <c r="C269" s="1" t="s">
        <v>33</v>
      </c>
      <c r="D269" s="7">
        <f t="shared" ca="1" si="34"/>
        <v>14</v>
      </c>
      <c r="E269" s="1" t="s">
        <v>49</v>
      </c>
      <c r="F269" s="1" t="s">
        <v>74</v>
      </c>
      <c r="G269" s="1" t="str">
        <f>CONCATENATE(Tabla1[[#This Row],[Origen]],"-",Tabla1[[#This Row],[Destino]])</f>
        <v>Ecatepec-Toluca de Lerdo</v>
      </c>
      <c r="H269" s="7">
        <f t="shared" ca="1" si="35"/>
        <v>1924</v>
      </c>
      <c r="I269" s="7">
        <f t="shared" ca="1" si="36"/>
        <v>103</v>
      </c>
      <c r="J269" s="7">
        <f t="shared" ca="1" si="37"/>
        <v>354</v>
      </c>
      <c r="K269" s="7">
        <f t="shared" ca="1" si="38"/>
        <v>167</v>
      </c>
      <c r="L269" s="7">
        <f ca="1">Tabla1[[#This Row],[Costo peaje]]+Tabla1[[#This Row],[Costo combustible]]+Tabla1[[#This Row],[Costos varios]]</f>
        <v>624</v>
      </c>
      <c r="M269" s="7">
        <f ca="1">Tabla1[[#This Row],[Valor flete]]-Tabla1[[#This Row],[Total costos]]</f>
        <v>1300</v>
      </c>
      <c r="N269" s="1">
        <f t="shared" ca="1" si="39"/>
        <v>6</v>
      </c>
      <c r="O269" s="1" t="s">
        <v>81</v>
      </c>
      <c r="P269" s="1" t="str">
        <f ca="1">VLOOKUP(MONTH(Tabla1[[#This Row],[Fecha]]),Tabla2[],2,0)</f>
        <v>Mar</v>
      </c>
      <c r="Q269" s="1">
        <f ca="1">YEAR(Tabla1[[#This Row],[Fecha]])</f>
        <v>2017</v>
      </c>
    </row>
    <row r="270" spans="1:17" x14ac:dyDescent="0.2">
      <c r="A270" s="9">
        <f t="shared" ca="1" si="32"/>
        <v>43380</v>
      </c>
      <c r="B270" s="1" t="str">
        <f t="shared" ca="1" si="33"/>
        <v>AQ-853</v>
      </c>
      <c r="C270" s="1" t="s">
        <v>86</v>
      </c>
      <c r="D270" s="7">
        <f t="shared" ca="1" si="34"/>
        <v>22</v>
      </c>
      <c r="E270" s="1" t="s">
        <v>50</v>
      </c>
      <c r="F270" s="1" t="s">
        <v>75</v>
      </c>
      <c r="G270" s="1" t="str">
        <f>CONCATENATE(Tabla1[[#This Row],[Origen]],"-",Tabla1[[#This Row],[Destino]])</f>
        <v>Guadalajara-Ciudad López Mateos</v>
      </c>
      <c r="H270" s="7">
        <f t="shared" ca="1" si="35"/>
        <v>3918</v>
      </c>
      <c r="I270" s="7">
        <f t="shared" ca="1" si="36"/>
        <v>178</v>
      </c>
      <c r="J270" s="7">
        <f t="shared" ca="1" si="37"/>
        <v>390</v>
      </c>
      <c r="K270" s="7">
        <f t="shared" ca="1" si="38"/>
        <v>75</v>
      </c>
      <c r="L270" s="7">
        <f ca="1">Tabla1[[#This Row],[Costo peaje]]+Tabla1[[#This Row],[Costo combustible]]+Tabla1[[#This Row],[Costos varios]]</f>
        <v>643</v>
      </c>
      <c r="M270" s="7">
        <f ca="1">Tabla1[[#This Row],[Valor flete]]-Tabla1[[#This Row],[Total costos]]</f>
        <v>3275</v>
      </c>
      <c r="N270" s="1">
        <f t="shared" ca="1" si="39"/>
        <v>7</v>
      </c>
      <c r="O270" s="1" t="s">
        <v>82</v>
      </c>
      <c r="P270" s="1" t="str">
        <f ca="1">VLOOKUP(MONTH(Tabla1[[#This Row],[Fecha]]),Tabla2[],2,0)</f>
        <v>Oct</v>
      </c>
      <c r="Q270" s="1">
        <f ca="1">YEAR(Tabla1[[#This Row],[Fecha]])</f>
        <v>2018</v>
      </c>
    </row>
    <row r="271" spans="1:17" x14ac:dyDescent="0.2">
      <c r="A271" s="9">
        <f t="shared" ca="1" si="32"/>
        <v>43053</v>
      </c>
      <c r="B271" s="1" t="str">
        <f t="shared" ca="1" si="33"/>
        <v>AQ-783</v>
      </c>
      <c r="C271" s="1" t="s">
        <v>87</v>
      </c>
      <c r="D271" s="7">
        <f t="shared" ca="1" si="34"/>
        <v>12</v>
      </c>
      <c r="E271" s="1" t="s">
        <v>51</v>
      </c>
      <c r="F271" s="1" t="s">
        <v>76</v>
      </c>
      <c r="G271" s="1" t="str">
        <f>CONCATENATE(Tabla1[[#This Row],[Origen]],"-",Tabla1[[#This Row],[Destino]])</f>
        <v>Puebla de Zaragoza-Cuautitlán Izcalli</v>
      </c>
      <c r="H271" s="7">
        <f t="shared" ca="1" si="35"/>
        <v>2892</v>
      </c>
      <c r="I271" s="7">
        <f t="shared" ca="1" si="36"/>
        <v>158</v>
      </c>
      <c r="J271" s="7">
        <f t="shared" ca="1" si="37"/>
        <v>401</v>
      </c>
      <c r="K271" s="7">
        <f t="shared" ca="1" si="38"/>
        <v>111</v>
      </c>
      <c r="L271" s="7">
        <f ca="1">Tabla1[[#This Row],[Costo peaje]]+Tabla1[[#This Row],[Costo combustible]]+Tabla1[[#This Row],[Costos varios]]</f>
        <v>670</v>
      </c>
      <c r="M271" s="7">
        <f ca="1">Tabla1[[#This Row],[Valor flete]]-Tabla1[[#This Row],[Total costos]]</f>
        <v>2222</v>
      </c>
      <c r="N271" s="1">
        <f t="shared" ca="1" si="39"/>
        <v>2</v>
      </c>
      <c r="O271" s="1" t="s">
        <v>83</v>
      </c>
      <c r="P271" s="1" t="str">
        <f ca="1">VLOOKUP(MONTH(Tabla1[[#This Row],[Fecha]]),Tabla2[],2,0)</f>
        <v>Nov</v>
      </c>
      <c r="Q271" s="1">
        <f ca="1">YEAR(Tabla1[[#This Row],[Fecha]])</f>
        <v>2017</v>
      </c>
    </row>
    <row r="272" spans="1:17" x14ac:dyDescent="0.2">
      <c r="A272" s="9">
        <f t="shared" ca="1" si="32"/>
        <v>43189</v>
      </c>
      <c r="B272" s="1" t="str">
        <f t="shared" ca="1" si="33"/>
        <v>AQ-267</v>
      </c>
      <c r="C272" s="1" t="s">
        <v>88</v>
      </c>
      <c r="D272" s="7">
        <f t="shared" ca="1" si="34"/>
        <v>28</v>
      </c>
      <c r="E272" s="1" t="s">
        <v>52</v>
      </c>
      <c r="F272" s="1" t="s">
        <v>62</v>
      </c>
      <c r="G272" s="1" t="str">
        <f>CONCATENATE(Tabla1[[#This Row],[Origen]],"-",Tabla1[[#This Row],[Destino]])</f>
        <v>Ciudad Juárez-Guadalupe</v>
      </c>
      <c r="H272" s="7">
        <f t="shared" ca="1" si="35"/>
        <v>4459</v>
      </c>
      <c r="I272" s="7">
        <f t="shared" ca="1" si="36"/>
        <v>68</v>
      </c>
      <c r="J272" s="7">
        <f t="shared" ca="1" si="37"/>
        <v>474</v>
      </c>
      <c r="K272" s="7">
        <f t="shared" ca="1" si="38"/>
        <v>56</v>
      </c>
      <c r="L272" s="7">
        <f ca="1">Tabla1[[#This Row],[Costo peaje]]+Tabla1[[#This Row],[Costo combustible]]+Tabla1[[#This Row],[Costos varios]]</f>
        <v>598</v>
      </c>
      <c r="M272" s="7">
        <f ca="1">Tabla1[[#This Row],[Valor flete]]-Tabla1[[#This Row],[Total costos]]</f>
        <v>3861</v>
      </c>
      <c r="N272" s="1">
        <f t="shared" ca="1" si="39"/>
        <v>5</v>
      </c>
      <c r="O272" s="1" t="s">
        <v>84</v>
      </c>
      <c r="P272" s="1" t="str">
        <f ca="1">VLOOKUP(MONTH(Tabla1[[#This Row],[Fecha]]),Tabla2[],2,0)</f>
        <v>Mar</v>
      </c>
      <c r="Q272" s="1">
        <f ca="1">YEAR(Tabla1[[#This Row],[Fecha]])</f>
        <v>2018</v>
      </c>
    </row>
    <row r="273" spans="1:17" x14ac:dyDescent="0.2">
      <c r="A273" s="9">
        <f t="shared" ca="1" si="32"/>
        <v>42967</v>
      </c>
      <c r="B273" s="1" t="str">
        <f t="shared" ca="1" si="33"/>
        <v>AQ-328</v>
      </c>
      <c r="C273" s="1" t="s">
        <v>89</v>
      </c>
      <c r="D273" s="7">
        <f t="shared" ca="1" si="34"/>
        <v>26</v>
      </c>
      <c r="E273" s="1" t="s">
        <v>53</v>
      </c>
      <c r="F273" s="1" t="s">
        <v>63</v>
      </c>
      <c r="G273" s="1" t="str">
        <f>CONCATENATE(Tabla1[[#This Row],[Origen]],"-",Tabla1[[#This Row],[Destino]])</f>
        <v>Tijuana-Acapulco de Juárez</v>
      </c>
      <c r="H273" s="7">
        <f t="shared" ca="1" si="35"/>
        <v>2921</v>
      </c>
      <c r="I273" s="7">
        <f t="shared" ca="1" si="36"/>
        <v>129</v>
      </c>
      <c r="J273" s="7">
        <f t="shared" ca="1" si="37"/>
        <v>315</v>
      </c>
      <c r="K273" s="7">
        <f t="shared" ca="1" si="38"/>
        <v>152</v>
      </c>
      <c r="L273" s="7">
        <f ca="1">Tabla1[[#This Row],[Costo peaje]]+Tabla1[[#This Row],[Costo combustible]]+Tabla1[[#This Row],[Costos varios]]</f>
        <v>596</v>
      </c>
      <c r="M273" s="7">
        <f ca="1">Tabla1[[#This Row],[Valor flete]]-Tabla1[[#This Row],[Total costos]]</f>
        <v>2325</v>
      </c>
      <c r="N273" s="1">
        <f t="shared" ca="1" si="39"/>
        <v>6</v>
      </c>
      <c r="O273" s="1" t="s">
        <v>85</v>
      </c>
      <c r="P273" s="1" t="str">
        <f ca="1">VLOOKUP(MONTH(Tabla1[[#This Row],[Fecha]]),Tabla2[],2,0)</f>
        <v>Ago</v>
      </c>
      <c r="Q273" s="1">
        <f ca="1">YEAR(Tabla1[[#This Row],[Fecha]])</f>
        <v>2017</v>
      </c>
    </row>
    <row r="274" spans="1:17" x14ac:dyDescent="0.2">
      <c r="A274" s="9">
        <f t="shared" ca="1" si="32"/>
        <v>42775</v>
      </c>
      <c r="B274" s="1" t="str">
        <f t="shared" ca="1" si="33"/>
        <v>AQ-720</v>
      </c>
      <c r="C274" s="1" t="s">
        <v>90</v>
      </c>
      <c r="D274" s="7">
        <f t="shared" ca="1" si="34"/>
        <v>21</v>
      </c>
      <c r="E274" s="1" t="s">
        <v>54</v>
      </c>
      <c r="F274" s="1" t="s">
        <v>64</v>
      </c>
      <c r="G274" s="1" t="str">
        <f>CONCATENATE(Tabla1[[#This Row],[Origen]],"-",Tabla1[[#This Row],[Destino]])</f>
        <v>León-Tlalnepantla de Baz</v>
      </c>
      <c r="H274" s="7">
        <f t="shared" ca="1" si="35"/>
        <v>1822</v>
      </c>
      <c r="I274" s="7">
        <f t="shared" ca="1" si="36"/>
        <v>117</v>
      </c>
      <c r="J274" s="7">
        <f t="shared" ca="1" si="37"/>
        <v>494</v>
      </c>
      <c r="K274" s="7">
        <f t="shared" ca="1" si="38"/>
        <v>144</v>
      </c>
      <c r="L274" s="7">
        <f ca="1">Tabla1[[#This Row],[Costo peaje]]+Tabla1[[#This Row],[Costo combustible]]+Tabla1[[#This Row],[Costos varios]]</f>
        <v>755</v>
      </c>
      <c r="M274" s="7">
        <f ca="1">Tabla1[[#This Row],[Valor flete]]-Tabla1[[#This Row],[Total costos]]</f>
        <v>1067</v>
      </c>
      <c r="N274" s="1">
        <f t="shared" ca="1" si="39"/>
        <v>2</v>
      </c>
      <c r="O274" s="1" t="s">
        <v>78</v>
      </c>
      <c r="P274" s="1" t="str">
        <f ca="1">VLOOKUP(MONTH(Tabla1[[#This Row],[Fecha]]),Tabla2[],2,0)</f>
        <v>Feb</v>
      </c>
      <c r="Q274" s="1">
        <f ca="1">YEAR(Tabla1[[#This Row],[Fecha]])</f>
        <v>2017</v>
      </c>
    </row>
    <row r="275" spans="1:17" x14ac:dyDescent="0.2">
      <c r="A275" s="9">
        <f t="shared" ca="1" si="32"/>
        <v>42757</v>
      </c>
      <c r="B275" s="1" t="str">
        <f t="shared" ca="1" si="33"/>
        <v>AQ-911</v>
      </c>
      <c r="C275" s="1" t="s">
        <v>32</v>
      </c>
      <c r="D275" s="7">
        <f t="shared" ca="1" si="34"/>
        <v>5</v>
      </c>
      <c r="E275" s="1" t="s">
        <v>55</v>
      </c>
      <c r="F275" s="1" t="s">
        <v>65</v>
      </c>
      <c r="G275" s="1" t="str">
        <f>CONCATENATE(Tabla1[[#This Row],[Origen]],"-",Tabla1[[#This Row],[Destino]])</f>
        <v>Zapopan-Cancún</v>
      </c>
      <c r="H275" s="7">
        <f t="shared" ca="1" si="35"/>
        <v>2443</v>
      </c>
      <c r="I275" s="7">
        <f t="shared" ca="1" si="36"/>
        <v>126</v>
      </c>
      <c r="J275" s="7">
        <f t="shared" ca="1" si="37"/>
        <v>438</v>
      </c>
      <c r="K275" s="7">
        <f t="shared" ca="1" si="38"/>
        <v>150</v>
      </c>
      <c r="L275" s="7">
        <f ca="1">Tabla1[[#This Row],[Costo peaje]]+Tabla1[[#This Row],[Costo combustible]]+Tabla1[[#This Row],[Costos varios]]</f>
        <v>714</v>
      </c>
      <c r="M275" s="7">
        <f ca="1">Tabla1[[#This Row],[Valor flete]]-Tabla1[[#This Row],[Total costos]]</f>
        <v>1729</v>
      </c>
      <c r="N275" s="1">
        <f t="shared" ca="1" si="39"/>
        <v>8</v>
      </c>
      <c r="O275" s="1" t="s">
        <v>79</v>
      </c>
      <c r="P275" s="1" t="str">
        <f ca="1">VLOOKUP(MONTH(Tabla1[[#This Row],[Fecha]]),Tabla2[],2,0)</f>
        <v>Ene</v>
      </c>
      <c r="Q275" s="1">
        <f ca="1">YEAR(Tabla1[[#This Row],[Fecha]])</f>
        <v>2017</v>
      </c>
    </row>
    <row r="276" spans="1:17" x14ac:dyDescent="0.2">
      <c r="A276" s="9">
        <f t="shared" ca="1" si="32"/>
        <v>42988</v>
      </c>
      <c r="B276" s="1" t="str">
        <f t="shared" ca="1" si="33"/>
        <v>AQ-218</v>
      </c>
      <c r="C276" s="1" t="s">
        <v>33</v>
      </c>
      <c r="D276" s="7">
        <f t="shared" ca="1" si="34"/>
        <v>30</v>
      </c>
      <c r="E276" s="1" t="s">
        <v>56</v>
      </c>
      <c r="F276" s="1" t="s">
        <v>66</v>
      </c>
      <c r="G276" s="1" t="str">
        <f>CONCATENATE(Tabla1[[#This Row],[Origen]],"-",Tabla1[[#This Row],[Destino]])</f>
        <v>Monterrey-Santiago de Querétaro</v>
      </c>
      <c r="H276" s="7">
        <f t="shared" ca="1" si="35"/>
        <v>1251</v>
      </c>
      <c r="I276" s="7">
        <f t="shared" ca="1" si="36"/>
        <v>163</v>
      </c>
      <c r="J276" s="7">
        <f t="shared" ca="1" si="37"/>
        <v>483</v>
      </c>
      <c r="K276" s="7">
        <f t="shared" ca="1" si="38"/>
        <v>120</v>
      </c>
      <c r="L276" s="7">
        <f ca="1">Tabla1[[#This Row],[Costo peaje]]+Tabla1[[#This Row],[Costo combustible]]+Tabla1[[#This Row],[Costos varios]]</f>
        <v>766</v>
      </c>
      <c r="M276" s="7">
        <f ca="1">Tabla1[[#This Row],[Valor flete]]-Tabla1[[#This Row],[Total costos]]</f>
        <v>485</v>
      </c>
      <c r="N276" s="1">
        <f t="shared" ca="1" si="39"/>
        <v>7</v>
      </c>
      <c r="O276" s="1" t="s">
        <v>80</v>
      </c>
      <c r="P276" s="1" t="str">
        <f ca="1">VLOOKUP(MONTH(Tabla1[[#This Row],[Fecha]]),Tabla2[],2,0)</f>
        <v>Set</v>
      </c>
      <c r="Q276" s="1">
        <f ca="1">YEAR(Tabla1[[#This Row],[Fecha]])</f>
        <v>2017</v>
      </c>
    </row>
    <row r="277" spans="1:17" x14ac:dyDescent="0.2">
      <c r="A277" s="9">
        <f t="shared" ca="1" si="32"/>
        <v>43126</v>
      </c>
      <c r="B277" s="1" t="str">
        <f t="shared" ca="1" si="33"/>
        <v>AQ-684</v>
      </c>
      <c r="C277" s="1" t="s">
        <v>86</v>
      </c>
      <c r="D277" s="7">
        <f t="shared" ca="1" si="34"/>
        <v>7</v>
      </c>
      <c r="E277" s="1" t="s">
        <v>57</v>
      </c>
      <c r="F277" s="1" t="s">
        <v>67</v>
      </c>
      <c r="G277" s="1" t="str">
        <f>CONCATENATE(Tabla1[[#This Row],[Origen]],"-",Tabla1[[#This Row],[Destino]])</f>
        <v>Nezahualcóyotl-Chimalhuacán</v>
      </c>
      <c r="H277" s="7">
        <f t="shared" ca="1" si="35"/>
        <v>1830</v>
      </c>
      <c r="I277" s="7">
        <f t="shared" ca="1" si="36"/>
        <v>161</v>
      </c>
      <c r="J277" s="7">
        <f t="shared" ca="1" si="37"/>
        <v>332</v>
      </c>
      <c r="K277" s="7">
        <f t="shared" ca="1" si="38"/>
        <v>153</v>
      </c>
      <c r="L277" s="7">
        <f ca="1">Tabla1[[#This Row],[Costo peaje]]+Tabla1[[#This Row],[Costo combustible]]+Tabla1[[#This Row],[Costos varios]]</f>
        <v>646</v>
      </c>
      <c r="M277" s="7">
        <f ca="1">Tabla1[[#This Row],[Valor flete]]-Tabla1[[#This Row],[Total costos]]</f>
        <v>1184</v>
      </c>
      <c r="N277" s="1">
        <f t="shared" ca="1" si="39"/>
        <v>4</v>
      </c>
      <c r="O277" s="1" t="s">
        <v>81</v>
      </c>
      <c r="P277" s="1" t="str">
        <f ca="1">VLOOKUP(MONTH(Tabla1[[#This Row],[Fecha]]),Tabla2[],2,0)</f>
        <v>Ene</v>
      </c>
      <c r="Q277" s="1">
        <f ca="1">YEAR(Tabla1[[#This Row],[Fecha]])</f>
        <v>2018</v>
      </c>
    </row>
    <row r="278" spans="1:17" x14ac:dyDescent="0.2">
      <c r="A278" s="9">
        <f t="shared" ca="1" si="32"/>
        <v>43077</v>
      </c>
      <c r="B278" s="1" t="str">
        <f t="shared" ca="1" si="33"/>
        <v>AQ-395</v>
      </c>
      <c r="C278" s="1" t="s">
        <v>87</v>
      </c>
      <c r="D278" s="7">
        <f t="shared" ca="1" si="34"/>
        <v>10</v>
      </c>
      <c r="E278" s="1" t="s">
        <v>58</v>
      </c>
      <c r="F278" s="1" t="s">
        <v>68</v>
      </c>
      <c r="G278" s="1" t="str">
        <f>CONCATENATE(Tabla1[[#This Row],[Origen]],"-",Tabla1[[#This Row],[Destino]])</f>
        <v>Chihuahua-Torreón</v>
      </c>
      <c r="H278" s="7">
        <f t="shared" ca="1" si="35"/>
        <v>1441</v>
      </c>
      <c r="I278" s="7">
        <f t="shared" ca="1" si="36"/>
        <v>176</v>
      </c>
      <c r="J278" s="7">
        <f t="shared" ca="1" si="37"/>
        <v>495</v>
      </c>
      <c r="K278" s="7">
        <f t="shared" ca="1" si="38"/>
        <v>56</v>
      </c>
      <c r="L278" s="7">
        <f ca="1">Tabla1[[#This Row],[Costo peaje]]+Tabla1[[#This Row],[Costo combustible]]+Tabla1[[#This Row],[Costos varios]]</f>
        <v>727</v>
      </c>
      <c r="M278" s="7">
        <f ca="1">Tabla1[[#This Row],[Valor flete]]-Tabla1[[#This Row],[Total costos]]</f>
        <v>714</v>
      </c>
      <c r="N278" s="1">
        <f t="shared" ca="1" si="39"/>
        <v>8</v>
      </c>
      <c r="O278" s="1" t="s">
        <v>82</v>
      </c>
      <c r="P278" s="1" t="str">
        <f ca="1">VLOOKUP(MONTH(Tabla1[[#This Row],[Fecha]]),Tabla2[],2,0)</f>
        <v>Dic</v>
      </c>
      <c r="Q278" s="1">
        <f ca="1">YEAR(Tabla1[[#This Row],[Fecha]])</f>
        <v>2017</v>
      </c>
    </row>
    <row r="279" spans="1:17" x14ac:dyDescent="0.2">
      <c r="A279" s="9">
        <f t="shared" ca="1" si="32"/>
        <v>42825</v>
      </c>
      <c r="B279" s="1" t="str">
        <f t="shared" ca="1" si="33"/>
        <v>AQ-703</v>
      </c>
      <c r="C279" s="1" t="s">
        <v>88</v>
      </c>
      <c r="D279" s="7">
        <f t="shared" ca="1" si="34"/>
        <v>12</v>
      </c>
      <c r="E279" s="1" t="s">
        <v>59</v>
      </c>
      <c r="F279" s="1" t="s">
        <v>69</v>
      </c>
      <c r="G279" s="1" t="str">
        <f>CONCATENATE(Tabla1[[#This Row],[Origen]],"-",Tabla1[[#This Row],[Destino]])</f>
        <v>Naucalpan de Juárez-Morelia</v>
      </c>
      <c r="H279" s="7">
        <f t="shared" ca="1" si="35"/>
        <v>4847</v>
      </c>
      <c r="I279" s="7">
        <f t="shared" ca="1" si="36"/>
        <v>63</v>
      </c>
      <c r="J279" s="7">
        <f t="shared" ca="1" si="37"/>
        <v>403</v>
      </c>
      <c r="K279" s="7">
        <f t="shared" ca="1" si="38"/>
        <v>199</v>
      </c>
      <c r="L279" s="7">
        <f ca="1">Tabla1[[#This Row],[Costo peaje]]+Tabla1[[#This Row],[Costo combustible]]+Tabla1[[#This Row],[Costos varios]]</f>
        <v>665</v>
      </c>
      <c r="M279" s="7">
        <f ca="1">Tabla1[[#This Row],[Valor flete]]-Tabla1[[#This Row],[Total costos]]</f>
        <v>4182</v>
      </c>
      <c r="N279" s="1">
        <f t="shared" ca="1" si="39"/>
        <v>1</v>
      </c>
      <c r="O279" s="1" t="s">
        <v>83</v>
      </c>
      <c r="P279" s="1" t="str">
        <f ca="1">VLOOKUP(MONTH(Tabla1[[#This Row],[Fecha]]),Tabla2[],2,0)</f>
        <v>Mar</v>
      </c>
      <c r="Q279" s="1">
        <f ca="1">YEAR(Tabla1[[#This Row],[Fecha]])</f>
        <v>2017</v>
      </c>
    </row>
    <row r="280" spans="1:17" x14ac:dyDescent="0.2">
      <c r="A280" s="9">
        <f t="shared" ca="1" si="32"/>
        <v>43203</v>
      </c>
      <c r="B280" s="1" t="str">
        <f t="shared" ca="1" si="33"/>
        <v>AQ-482</v>
      </c>
      <c r="C280" s="1" t="s">
        <v>89</v>
      </c>
      <c r="D280" s="7">
        <f t="shared" ca="1" si="34"/>
        <v>14</v>
      </c>
      <c r="E280" s="1" t="s">
        <v>60</v>
      </c>
      <c r="F280" s="1" t="s">
        <v>70</v>
      </c>
      <c r="G280" s="1" t="str">
        <f>CONCATENATE(Tabla1[[#This Row],[Origen]],"-",Tabla1[[#This Row],[Destino]])</f>
        <v>Mérida-Reynosa</v>
      </c>
      <c r="H280" s="7">
        <f t="shared" ca="1" si="35"/>
        <v>2694</v>
      </c>
      <c r="I280" s="7">
        <f t="shared" ca="1" si="36"/>
        <v>171</v>
      </c>
      <c r="J280" s="7">
        <f t="shared" ca="1" si="37"/>
        <v>426</v>
      </c>
      <c r="K280" s="7">
        <f t="shared" ca="1" si="38"/>
        <v>131</v>
      </c>
      <c r="L280" s="7">
        <f ca="1">Tabla1[[#This Row],[Costo peaje]]+Tabla1[[#This Row],[Costo combustible]]+Tabla1[[#This Row],[Costos varios]]</f>
        <v>728</v>
      </c>
      <c r="M280" s="7">
        <f ca="1">Tabla1[[#This Row],[Valor flete]]-Tabla1[[#This Row],[Total costos]]</f>
        <v>1966</v>
      </c>
      <c r="N280" s="1">
        <f t="shared" ca="1" si="39"/>
        <v>1</v>
      </c>
      <c r="O280" s="1" t="s">
        <v>84</v>
      </c>
      <c r="P280" s="1" t="str">
        <f ca="1">VLOOKUP(MONTH(Tabla1[[#This Row],[Fecha]]),Tabla2[],2,0)</f>
        <v>Abr</v>
      </c>
      <c r="Q280" s="1">
        <f ca="1">YEAR(Tabla1[[#This Row],[Fecha]])</f>
        <v>2018</v>
      </c>
    </row>
    <row r="281" spans="1:17" x14ac:dyDescent="0.2">
      <c r="A281" s="9">
        <f t="shared" ca="1" si="32"/>
        <v>42840</v>
      </c>
      <c r="B281" s="1" t="str">
        <f t="shared" ca="1" si="33"/>
        <v>AQ-666</v>
      </c>
      <c r="C281" s="1" t="s">
        <v>90</v>
      </c>
      <c r="D281" s="7">
        <f t="shared" ca="1" si="34"/>
        <v>6</v>
      </c>
      <c r="E281" s="1" t="s">
        <v>61</v>
      </c>
      <c r="F281" s="1" t="s">
        <v>71</v>
      </c>
      <c r="G281" s="1" t="str">
        <f>CONCATENATE(Tabla1[[#This Row],[Origen]],"-",Tabla1[[#This Row],[Destino]])</f>
        <v>San Luis Potosí-Tlaquepaque</v>
      </c>
      <c r="H281" s="7">
        <f t="shared" ca="1" si="35"/>
        <v>1696</v>
      </c>
      <c r="I281" s="7">
        <f t="shared" ca="1" si="36"/>
        <v>56</v>
      </c>
      <c r="J281" s="7">
        <f t="shared" ca="1" si="37"/>
        <v>375</v>
      </c>
      <c r="K281" s="7">
        <f t="shared" ca="1" si="38"/>
        <v>79</v>
      </c>
      <c r="L281" s="7">
        <f ca="1">Tabla1[[#This Row],[Costo peaje]]+Tabla1[[#This Row],[Costo combustible]]+Tabla1[[#This Row],[Costos varios]]</f>
        <v>510</v>
      </c>
      <c r="M281" s="7">
        <f ca="1">Tabla1[[#This Row],[Valor flete]]-Tabla1[[#This Row],[Total costos]]</f>
        <v>1186</v>
      </c>
      <c r="N281" s="1">
        <f t="shared" ca="1" si="39"/>
        <v>5</v>
      </c>
      <c r="O281" s="1" t="s">
        <v>85</v>
      </c>
      <c r="P281" s="1" t="str">
        <f ca="1">VLOOKUP(MONTH(Tabla1[[#This Row],[Fecha]]),Tabla2[],2,0)</f>
        <v>Abr</v>
      </c>
      <c r="Q281" s="1">
        <f ca="1">YEAR(Tabla1[[#This Row],[Fecha]])</f>
        <v>2017</v>
      </c>
    </row>
    <row r="282" spans="1:17" x14ac:dyDescent="0.2">
      <c r="A282" s="9">
        <f t="shared" ca="1" si="32"/>
        <v>42864</v>
      </c>
      <c r="B282" s="1" t="str">
        <f t="shared" ca="1" si="33"/>
        <v>AQ-743</v>
      </c>
      <c r="C282" s="1" t="s">
        <v>32</v>
      </c>
      <c r="D282" s="7">
        <f t="shared" ca="1" si="34"/>
        <v>8</v>
      </c>
      <c r="E282" s="1" t="s">
        <v>48</v>
      </c>
      <c r="F282" s="1" t="s">
        <v>72</v>
      </c>
      <c r="G282" s="1" t="str">
        <f>CONCATENATE(Tabla1[[#This Row],[Origen]],"-",Tabla1[[#This Row],[Destino]])</f>
        <v>Ciudad de México-Tuxtla Gutiérrez</v>
      </c>
      <c r="H282" s="7">
        <f t="shared" ca="1" si="35"/>
        <v>4798</v>
      </c>
      <c r="I282" s="7">
        <f t="shared" ca="1" si="36"/>
        <v>162</v>
      </c>
      <c r="J282" s="7">
        <f t="shared" ca="1" si="37"/>
        <v>404</v>
      </c>
      <c r="K282" s="7">
        <f t="shared" ca="1" si="38"/>
        <v>147</v>
      </c>
      <c r="L282" s="7">
        <f ca="1">Tabla1[[#This Row],[Costo peaje]]+Tabla1[[#This Row],[Costo combustible]]+Tabla1[[#This Row],[Costos varios]]</f>
        <v>713</v>
      </c>
      <c r="M282" s="7">
        <f ca="1">Tabla1[[#This Row],[Valor flete]]-Tabla1[[#This Row],[Total costos]]</f>
        <v>4085</v>
      </c>
      <c r="N282" s="1">
        <f t="shared" ca="1" si="39"/>
        <v>10</v>
      </c>
      <c r="O282" s="1" t="s">
        <v>78</v>
      </c>
      <c r="P282" s="1" t="str">
        <f ca="1">VLOOKUP(MONTH(Tabla1[[#This Row],[Fecha]]),Tabla2[],2,0)</f>
        <v>May</v>
      </c>
      <c r="Q282" s="1">
        <f ca="1">YEAR(Tabla1[[#This Row],[Fecha]])</f>
        <v>2017</v>
      </c>
    </row>
    <row r="283" spans="1:17" x14ac:dyDescent="0.2">
      <c r="A283" s="9">
        <f t="shared" ca="1" si="32"/>
        <v>42893</v>
      </c>
      <c r="B283" s="1" t="str">
        <f t="shared" ca="1" si="33"/>
        <v>AQ-288</v>
      </c>
      <c r="C283" s="1" t="s">
        <v>33</v>
      </c>
      <c r="D283" s="7">
        <f t="shared" ca="1" si="34"/>
        <v>8</v>
      </c>
      <c r="E283" s="1" t="s">
        <v>49</v>
      </c>
      <c r="F283" s="1" t="s">
        <v>73</v>
      </c>
      <c r="G283" s="1" t="str">
        <f>CONCATENATE(Tabla1[[#This Row],[Origen]],"-",Tabla1[[#This Row],[Destino]])</f>
        <v>Ecatepec-Victoria de Durango</v>
      </c>
      <c r="H283" s="7">
        <f t="shared" ca="1" si="35"/>
        <v>3268</v>
      </c>
      <c r="I283" s="7">
        <f t="shared" ca="1" si="36"/>
        <v>153</v>
      </c>
      <c r="J283" s="7">
        <f t="shared" ca="1" si="37"/>
        <v>379</v>
      </c>
      <c r="K283" s="7">
        <f t="shared" ca="1" si="38"/>
        <v>155</v>
      </c>
      <c r="L283" s="7">
        <f ca="1">Tabla1[[#This Row],[Costo peaje]]+Tabla1[[#This Row],[Costo combustible]]+Tabla1[[#This Row],[Costos varios]]</f>
        <v>687</v>
      </c>
      <c r="M283" s="7">
        <f ca="1">Tabla1[[#This Row],[Valor flete]]-Tabla1[[#This Row],[Total costos]]</f>
        <v>2581</v>
      </c>
      <c r="N283" s="1">
        <f t="shared" ca="1" si="39"/>
        <v>3</v>
      </c>
      <c r="O283" s="1" t="s">
        <v>79</v>
      </c>
      <c r="P283" s="1" t="str">
        <f ca="1">VLOOKUP(MONTH(Tabla1[[#This Row],[Fecha]]),Tabla2[],2,0)</f>
        <v>Jun</v>
      </c>
      <c r="Q283" s="1">
        <f ca="1">YEAR(Tabla1[[#This Row],[Fecha]])</f>
        <v>2017</v>
      </c>
    </row>
    <row r="284" spans="1:17" x14ac:dyDescent="0.2">
      <c r="A284" s="9">
        <f t="shared" ca="1" si="32"/>
        <v>43158</v>
      </c>
      <c r="B284" s="1" t="str">
        <f t="shared" ca="1" si="33"/>
        <v>AQ-854</v>
      </c>
      <c r="C284" s="1" t="s">
        <v>86</v>
      </c>
      <c r="D284" s="7">
        <f t="shared" ca="1" si="34"/>
        <v>3</v>
      </c>
      <c r="E284" s="1" t="s">
        <v>50</v>
      </c>
      <c r="F284" s="1" t="s">
        <v>74</v>
      </c>
      <c r="G284" s="1" t="str">
        <f>CONCATENATE(Tabla1[[#This Row],[Origen]],"-",Tabla1[[#This Row],[Destino]])</f>
        <v>Guadalajara-Toluca de Lerdo</v>
      </c>
      <c r="H284" s="7">
        <f t="shared" ca="1" si="35"/>
        <v>4453</v>
      </c>
      <c r="I284" s="7">
        <f t="shared" ca="1" si="36"/>
        <v>197</v>
      </c>
      <c r="J284" s="7">
        <f t="shared" ca="1" si="37"/>
        <v>444</v>
      </c>
      <c r="K284" s="7">
        <f t="shared" ca="1" si="38"/>
        <v>146</v>
      </c>
      <c r="L284" s="7">
        <f ca="1">Tabla1[[#This Row],[Costo peaje]]+Tabla1[[#This Row],[Costo combustible]]+Tabla1[[#This Row],[Costos varios]]</f>
        <v>787</v>
      </c>
      <c r="M284" s="7">
        <f ca="1">Tabla1[[#This Row],[Valor flete]]-Tabla1[[#This Row],[Total costos]]</f>
        <v>3666</v>
      </c>
      <c r="N284" s="1">
        <f t="shared" ca="1" si="39"/>
        <v>3</v>
      </c>
      <c r="O284" s="1" t="s">
        <v>80</v>
      </c>
      <c r="P284" s="1" t="str">
        <f ca="1">VLOOKUP(MONTH(Tabla1[[#This Row],[Fecha]]),Tabla2[],2,0)</f>
        <v>Feb</v>
      </c>
      <c r="Q284" s="1">
        <f ca="1">YEAR(Tabla1[[#This Row],[Fecha]])</f>
        <v>2018</v>
      </c>
    </row>
    <row r="285" spans="1:17" x14ac:dyDescent="0.2">
      <c r="A285" s="9">
        <f t="shared" ca="1" si="32"/>
        <v>43471</v>
      </c>
      <c r="B285" s="1" t="str">
        <f t="shared" ca="1" si="33"/>
        <v>AQ-445</v>
      </c>
      <c r="C285" s="1" t="s">
        <v>87</v>
      </c>
      <c r="D285" s="7">
        <f t="shared" ca="1" si="34"/>
        <v>5</v>
      </c>
      <c r="E285" s="1" t="s">
        <v>51</v>
      </c>
      <c r="F285" s="1" t="s">
        <v>75</v>
      </c>
      <c r="G285" s="1" t="str">
        <f>CONCATENATE(Tabla1[[#This Row],[Origen]],"-",Tabla1[[#This Row],[Destino]])</f>
        <v>Puebla de Zaragoza-Ciudad López Mateos</v>
      </c>
      <c r="H285" s="7">
        <f t="shared" ca="1" si="35"/>
        <v>1998</v>
      </c>
      <c r="I285" s="7">
        <f t="shared" ca="1" si="36"/>
        <v>80</v>
      </c>
      <c r="J285" s="7">
        <f t="shared" ca="1" si="37"/>
        <v>364</v>
      </c>
      <c r="K285" s="7">
        <f t="shared" ca="1" si="38"/>
        <v>153</v>
      </c>
      <c r="L285" s="7">
        <f ca="1">Tabla1[[#This Row],[Costo peaje]]+Tabla1[[#This Row],[Costo combustible]]+Tabla1[[#This Row],[Costos varios]]</f>
        <v>597</v>
      </c>
      <c r="M285" s="7">
        <f ca="1">Tabla1[[#This Row],[Valor flete]]-Tabla1[[#This Row],[Total costos]]</f>
        <v>1401</v>
      </c>
      <c r="N285" s="1">
        <f t="shared" ca="1" si="39"/>
        <v>4</v>
      </c>
      <c r="O285" s="1" t="s">
        <v>81</v>
      </c>
      <c r="P285" s="1" t="str">
        <f ca="1">VLOOKUP(MONTH(Tabla1[[#This Row],[Fecha]]),Tabla2[],2,0)</f>
        <v>Ene</v>
      </c>
      <c r="Q285" s="1">
        <f ca="1">YEAR(Tabla1[[#This Row],[Fecha]])</f>
        <v>2019</v>
      </c>
    </row>
    <row r="286" spans="1:17" x14ac:dyDescent="0.2">
      <c r="A286" s="9">
        <f t="shared" ca="1" si="32"/>
        <v>43515</v>
      </c>
      <c r="B286" s="1" t="str">
        <f t="shared" ca="1" si="33"/>
        <v>AQ-960</v>
      </c>
      <c r="C286" s="1" t="s">
        <v>88</v>
      </c>
      <c r="D286" s="7">
        <f t="shared" ca="1" si="34"/>
        <v>27</v>
      </c>
      <c r="E286" s="1" t="s">
        <v>52</v>
      </c>
      <c r="F286" s="1" t="s">
        <v>76</v>
      </c>
      <c r="G286" s="1" t="str">
        <f>CONCATENATE(Tabla1[[#This Row],[Origen]],"-",Tabla1[[#This Row],[Destino]])</f>
        <v>Ciudad Juárez-Cuautitlán Izcalli</v>
      </c>
      <c r="H286" s="7">
        <f t="shared" ca="1" si="35"/>
        <v>1215</v>
      </c>
      <c r="I286" s="7">
        <f t="shared" ca="1" si="36"/>
        <v>132</v>
      </c>
      <c r="J286" s="7">
        <f t="shared" ca="1" si="37"/>
        <v>451</v>
      </c>
      <c r="K286" s="7">
        <f t="shared" ca="1" si="38"/>
        <v>192</v>
      </c>
      <c r="L286" s="7">
        <f ca="1">Tabla1[[#This Row],[Costo peaje]]+Tabla1[[#This Row],[Costo combustible]]+Tabla1[[#This Row],[Costos varios]]</f>
        <v>775</v>
      </c>
      <c r="M286" s="7">
        <f ca="1">Tabla1[[#This Row],[Valor flete]]-Tabla1[[#This Row],[Total costos]]</f>
        <v>440</v>
      </c>
      <c r="N286" s="1">
        <f t="shared" ca="1" si="39"/>
        <v>5</v>
      </c>
      <c r="O286" s="1" t="s">
        <v>82</v>
      </c>
      <c r="P286" s="1" t="str">
        <f ca="1">VLOOKUP(MONTH(Tabla1[[#This Row],[Fecha]]),Tabla2[],2,0)</f>
        <v>Feb</v>
      </c>
      <c r="Q286" s="1">
        <f ca="1">YEAR(Tabla1[[#This Row],[Fecha]])</f>
        <v>2019</v>
      </c>
    </row>
    <row r="287" spans="1:17" x14ac:dyDescent="0.2">
      <c r="A287" s="9">
        <f t="shared" ca="1" si="32"/>
        <v>43172</v>
      </c>
      <c r="B287" s="1" t="str">
        <f t="shared" ca="1" si="33"/>
        <v>AQ-212</v>
      </c>
      <c r="C287" s="1" t="s">
        <v>89</v>
      </c>
      <c r="D287" s="7">
        <f t="shared" ca="1" si="34"/>
        <v>8</v>
      </c>
      <c r="E287" s="1" t="s">
        <v>53</v>
      </c>
      <c r="F287" s="1" t="s">
        <v>62</v>
      </c>
      <c r="G287" s="1" t="str">
        <f>CONCATENATE(Tabla1[[#This Row],[Origen]],"-",Tabla1[[#This Row],[Destino]])</f>
        <v>Tijuana-Guadalupe</v>
      </c>
      <c r="H287" s="7">
        <f t="shared" ca="1" si="35"/>
        <v>2757</v>
      </c>
      <c r="I287" s="7">
        <f t="shared" ca="1" si="36"/>
        <v>130</v>
      </c>
      <c r="J287" s="7">
        <f t="shared" ca="1" si="37"/>
        <v>481</v>
      </c>
      <c r="K287" s="7">
        <f t="shared" ca="1" si="38"/>
        <v>118</v>
      </c>
      <c r="L287" s="7">
        <f ca="1">Tabla1[[#This Row],[Costo peaje]]+Tabla1[[#This Row],[Costo combustible]]+Tabla1[[#This Row],[Costos varios]]</f>
        <v>729</v>
      </c>
      <c r="M287" s="7">
        <f ca="1">Tabla1[[#This Row],[Valor flete]]-Tabla1[[#This Row],[Total costos]]</f>
        <v>2028</v>
      </c>
      <c r="N287" s="1">
        <f t="shared" ca="1" si="39"/>
        <v>8</v>
      </c>
      <c r="O287" s="1" t="s">
        <v>83</v>
      </c>
      <c r="P287" s="1" t="str">
        <f ca="1">VLOOKUP(MONTH(Tabla1[[#This Row],[Fecha]]),Tabla2[],2,0)</f>
        <v>Mar</v>
      </c>
      <c r="Q287" s="1">
        <f ca="1">YEAR(Tabla1[[#This Row],[Fecha]])</f>
        <v>2018</v>
      </c>
    </row>
    <row r="288" spans="1:17" x14ac:dyDescent="0.2">
      <c r="A288" s="9">
        <f t="shared" ca="1" si="32"/>
        <v>43072</v>
      </c>
      <c r="B288" s="1" t="str">
        <f t="shared" ca="1" si="33"/>
        <v>AQ-765</v>
      </c>
      <c r="C288" s="1" t="s">
        <v>90</v>
      </c>
      <c r="D288" s="7">
        <f t="shared" ca="1" si="34"/>
        <v>13</v>
      </c>
      <c r="E288" s="1" t="s">
        <v>54</v>
      </c>
      <c r="F288" s="1" t="s">
        <v>63</v>
      </c>
      <c r="G288" s="1" t="str">
        <f>CONCATENATE(Tabla1[[#This Row],[Origen]],"-",Tabla1[[#This Row],[Destino]])</f>
        <v>León-Acapulco de Juárez</v>
      </c>
      <c r="H288" s="7">
        <f t="shared" ca="1" si="35"/>
        <v>1520</v>
      </c>
      <c r="I288" s="7">
        <f t="shared" ca="1" si="36"/>
        <v>55</v>
      </c>
      <c r="J288" s="7">
        <f t="shared" ca="1" si="37"/>
        <v>487</v>
      </c>
      <c r="K288" s="7">
        <f t="shared" ca="1" si="38"/>
        <v>105</v>
      </c>
      <c r="L288" s="7">
        <f ca="1">Tabla1[[#This Row],[Costo peaje]]+Tabla1[[#This Row],[Costo combustible]]+Tabla1[[#This Row],[Costos varios]]</f>
        <v>647</v>
      </c>
      <c r="M288" s="7">
        <f ca="1">Tabla1[[#This Row],[Valor flete]]-Tabla1[[#This Row],[Total costos]]</f>
        <v>873</v>
      </c>
      <c r="N288" s="1">
        <f t="shared" ca="1" si="39"/>
        <v>5</v>
      </c>
      <c r="O288" s="1" t="s">
        <v>84</v>
      </c>
      <c r="P288" s="1" t="str">
        <f ca="1">VLOOKUP(MONTH(Tabla1[[#This Row],[Fecha]]),Tabla2[],2,0)</f>
        <v>Dic</v>
      </c>
      <c r="Q288" s="1">
        <f ca="1">YEAR(Tabla1[[#This Row],[Fecha]])</f>
        <v>2017</v>
      </c>
    </row>
    <row r="289" spans="1:17" x14ac:dyDescent="0.2">
      <c r="A289" s="9">
        <f t="shared" ca="1" si="32"/>
        <v>43031</v>
      </c>
      <c r="B289" s="1" t="str">
        <f t="shared" ca="1" si="33"/>
        <v>AQ-730</v>
      </c>
      <c r="C289" s="1" t="s">
        <v>32</v>
      </c>
      <c r="D289" s="7">
        <f t="shared" ca="1" si="34"/>
        <v>27</v>
      </c>
      <c r="E289" s="1" t="s">
        <v>55</v>
      </c>
      <c r="F289" s="1" t="s">
        <v>64</v>
      </c>
      <c r="G289" s="1" t="str">
        <f>CONCATENATE(Tabla1[[#This Row],[Origen]],"-",Tabla1[[#This Row],[Destino]])</f>
        <v>Zapopan-Tlalnepantla de Baz</v>
      </c>
      <c r="H289" s="7">
        <f t="shared" ca="1" si="35"/>
        <v>2833</v>
      </c>
      <c r="I289" s="7">
        <f t="shared" ca="1" si="36"/>
        <v>126</v>
      </c>
      <c r="J289" s="7">
        <f t="shared" ca="1" si="37"/>
        <v>446</v>
      </c>
      <c r="K289" s="7">
        <f t="shared" ca="1" si="38"/>
        <v>60</v>
      </c>
      <c r="L289" s="7">
        <f ca="1">Tabla1[[#This Row],[Costo peaje]]+Tabla1[[#This Row],[Costo combustible]]+Tabla1[[#This Row],[Costos varios]]</f>
        <v>632</v>
      </c>
      <c r="M289" s="7">
        <f ca="1">Tabla1[[#This Row],[Valor flete]]-Tabla1[[#This Row],[Total costos]]</f>
        <v>2201</v>
      </c>
      <c r="N289" s="1">
        <f t="shared" ca="1" si="39"/>
        <v>10</v>
      </c>
      <c r="O289" s="1" t="s">
        <v>85</v>
      </c>
      <c r="P289" s="1" t="str">
        <f ca="1">VLOOKUP(MONTH(Tabla1[[#This Row],[Fecha]]),Tabla2[],2,0)</f>
        <v>Oct</v>
      </c>
      <c r="Q289" s="1">
        <f ca="1">YEAR(Tabla1[[#This Row],[Fecha]])</f>
        <v>2017</v>
      </c>
    </row>
    <row r="290" spans="1:17" x14ac:dyDescent="0.2">
      <c r="A290" s="9">
        <f t="shared" ca="1" si="32"/>
        <v>43382</v>
      </c>
      <c r="B290" s="1" t="str">
        <f t="shared" ca="1" si="33"/>
        <v>AQ-598</v>
      </c>
      <c r="C290" s="1" t="s">
        <v>33</v>
      </c>
      <c r="D290" s="7">
        <f t="shared" ca="1" si="34"/>
        <v>1</v>
      </c>
      <c r="E290" s="1" t="s">
        <v>56</v>
      </c>
      <c r="F290" s="1" t="s">
        <v>65</v>
      </c>
      <c r="G290" s="1" t="str">
        <f>CONCATENATE(Tabla1[[#This Row],[Origen]],"-",Tabla1[[#This Row],[Destino]])</f>
        <v>Monterrey-Cancún</v>
      </c>
      <c r="H290" s="7">
        <f t="shared" ca="1" si="35"/>
        <v>3772</v>
      </c>
      <c r="I290" s="7">
        <f t="shared" ca="1" si="36"/>
        <v>56</v>
      </c>
      <c r="J290" s="7">
        <f t="shared" ca="1" si="37"/>
        <v>417</v>
      </c>
      <c r="K290" s="7">
        <f t="shared" ca="1" si="38"/>
        <v>109</v>
      </c>
      <c r="L290" s="7">
        <f ca="1">Tabla1[[#This Row],[Costo peaje]]+Tabla1[[#This Row],[Costo combustible]]+Tabla1[[#This Row],[Costos varios]]</f>
        <v>582</v>
      </c>
      <c r="M290" s="7">
        <f ca="1">Tabla1[[#This Row],[Valor flete]]-Tabla1[[#This Row],[Total costos]]</f>
        <v>3190</v>
      </c>
      <c r="N290" s="1">
        <f t="shared" ca="1" si="39"/>
        <v>9</v>
      </c>
      <c r="O290" s="1" t="s">
        <v>78</v>
      </c>
      <c r="P290" s="1" t="str">
        <f ca="1">VLOOKUP(MONTH(Tabla1[[#This Row],[Fecha]]),Tabla2[],2,0)</f>
        <v>Oct</v>
      </c>
      <c r="Q290" s="1">
        <f ca="1">YEAR(Tabla1[[#This Row],[Fecha]])</f>
        <v>2018</v>
      </c>
    </row>
    <row r="291" spans="1:17" x14ac:dyDescent="0.2">
      <c r="A291" s="9">
        <f t="shared" ca="1" si="32"/>
        <v>43514</v>
      </c>
      <c r="B291" s="1" t="str">
        <f t="shared" ca="1" si="33"/>
        <v>AQ-965</v>
      </c>
      <c r="C291" s="1" t="s">
        <v>86</v>
      </c>
      <c r="D291" s="7">
        <f t="shared" ca="1" si="34"/>
        <v>22</v>
      </c>
      <c r="E291" s="1" t="s">
        <v>57</v>
      </c>
      <c r="F291" s="1" t="s">
        <v>66</v>
      </c>
      <c r="G291" s="1" t="str">
        <f>CONCATENATE(Tabla1[[#This Row],[Origen]],"-",Tabla1[[#This Row],[Destino]])</f>
        <v>Nezahualcóyotl-Santiago de Querétaro</v>
      </c>
      <c r="H291" s="7">
        <f t="shared" ca="1" si="35"/>
        <v>2492</v>
      </c>
      <c r="I291" s="7">
        <f t="shared" ca="1" si="36"/>
        <v>114</v>
      </c>
      <c r="J291" s="7">
        <f t="shared" ca="1" si="37"/>
        <v>337</v>
      </c>
      <c r="K291" s="7">
        <f t="shared" ca="1" si="38"/>
        <v>109</v>
      </c>
      <c r="L291" s="7">
        <f ca="1">Tabla1[[#This Row],[Costo peaje]]+Tabla1[[#This Row],[Costo combustible]]+Tabla1[[#This Row],[Costos varios]]</f>
        <v>560</v>
      </c>
      <c r="M291" s="7">
        <f ca="1">Tabla1[[#This Row],[Valor flete]]-Tabla1[[#This Row],[Total costos]]</f>
        <v>1932</v>
      </c>
      <c r="N291" s="1">
        <f t="shared" ca="1" si="39"/>
        <v>9</v>
      </c>
      <c r="O291" s="1" t="s">
        <v>79</v>
      </c>
      <c r="P291" s="1" t="str">
        <f ca="1">VLOOKUP(MONTH(Tabla1[[#This Row],[Fecha]]),Tabla2[],2,0)</f>
        <v>Feb</v>
      </c>
      <c r="Q291" s="1">
        <f ca="1">YEAR(Tabla1[[#This Row],[Fecha]])</f>
        <v>2019</v>
      </c>
    </row>
    <row r="292" spans="1:17" x14ac:dyDescent="0.2">
      <c r="A292" s="9">
        <f t="shared" ca="1" si="32"/>
        <v>42845</v>
      </c>
      <c r="B292" s="1" t="str">
        <f t="shared" ca="1" si="33"/>
        <v>AQ-265</v>
      </c>
      <c r="C292" s="1" t="s">
        <v>87</v>
      </c>
      <c r="D292" s="7">
        <f t="shared" ca="1" si="34"/>
        <v>26</v>
      </c>
      <c r="E292" s="1" t="s">
        <v>58</v>
      </c>
      <c r="F292" s="1" t="s">
        <v>67</v>
      </c>
      <c r="G292" s="1" t="str">
        <f>CONCATENATE(Tabla1[[#This Row],[Origen]],"-",Tabla1[[#This Row],[Destino]])</f>
        <v>Chihuahua-Chimalhuacán</v>
      </c>
      <c r="H292" s="7">
        <f t="shared" ca="1" si="35"/>
        <v>3127</v>
      </c>
      <c r="I292" s="7">
        <f t="shared" ca="1" si="36"/>
        <v>87</v>
      </c>
      <c r="J292" s="7">
        <f t="shared" ca="1" si="37"/>
        <v>415</v>
      </c>
      <c r="K292" s="7">
        <f t="shared" ca="1" si="38"/>
        <v>50</v>
      </c>
      <c r="L292" s="7">
        <f ca="1">Tabla1[[#This Row],[Costo peaje]]+Tabla1[[#This Row],[Costo combustible]]+Tabla1[[#This Row],[Costos varios]]</f>
        <v>552</v>
      </c>
      <c r="M292" s="7">
        <f ca="1">Tabla1[[#This Row],[Valor flete]]-Tabla1[[#This Row],[Total costos]]</f>
        <v>2575</v>
      </c>
      <c r="N292" s="1">
        <f t="shared" ca="1" si="39"/>
        <v>10</v>
      </c>
      <c r="O292" s="1" t="s">
        <v>80</v>
      </c>
      <c r="P292" s="1" t="str">
        <f ca="1">VLOOKUP(MONTH(Tabla1[[#This Row],[Fecha]]),Tabla2[],2,0)</f>
        <v>Abr</v>
      </c>
      <c r="Q292" s="1">
        <f ca="1">YEAR(Tabla1[[#This Row],[Fecha]])</f>
        <v>2017</v>
      </c>
    </row>
    <row r="293" spans="1:17" x14ac:dyDescent="0.2">
      <c r="A293" s="9">
        <f t="shared" ca="1" si="32"/>
        <v>43066</v>
      </c>
      <c r="B293" s="1" t="str">
        <f t="shared" ca="1" si="33"/>
        <v>AQ-593</v>
      </c>
      <c r="C293" s="1" t="s">
        <v>88</v>
      </c>
      <c r="D293" s="7">
        <f t="shared" ca="1" si="34"/>
        <v>9</v>
      </c>
      <c r="E293" s="1" t="s">
        <v>59</v>
      </c>
      <c r="F293" s="1" t="s">
        <v>68</v>
      </c>
      <c r="G293" s="1" t="str">
        <f>CONCATENATE(Tabla1[[#This Row],[Origen]],"-",Tabla1[[#This Row],[Destino]])</f>
        <v>Naucalpan de Juárez-Torreón</v>
      </c>
      <c r="H293" s="7">
        <f t="shared" ca="1" si="35"/>
        <v>3942</v>
      </c>
      <c r="I293" s="7">
        <f t="shared" ca="1" si="36"/>
        <v>149</v>
      </c>
      <c r="J293" s="7">
        <f t="shared" ca="1" si="37"/>
        <v>364</v>
      </c>
      <c r="K293" s="7">
        <f t="shared" ca="1" si="38"/>
        <v>188</v>
      </c>
      <c r="L293" s="7">
        <f ca="1">Tabla1[[#This Row],[Costo peaje]]+Tabla1[[#This Row],[Costo combustible]]+Tabla1[[#This Row],[Costos varios]]</f>
        <v>701</v>
      </c>
      <c r="M293" s="7">
        <f ca="1">Tabla1[[#This Row],[Valor flete]]-Tabla1[[#This Row],[Total costos]]</f>
        <v>3241</v>
      </c>
      <c r="N293" s="1">
        <f t="shared" ca="1" si="39"/>
        <v>10</v>
      </c>
      <c r="O293" s="1" t="s">
        <v>81</v>
      </c>
      <c r="P293" s="1" t="str">
        <f ca="1">VLOOKUP(MONTH(Tabla1[[#This Row],[Fecha]]),Tabla2[],2,0)</f>
        <v>Nov</v>
      </c>
      <c r="Q293" s="1">
        <f ca="1">YEAR(Tabla1[[#This Row],[Fecha]])</f>
        <v>2017</v>
      </c>
    </row>
    <row r="294" spans="1:17" x14ac:dyDescent="0.2">
      <c r="A294" s="9">
        <f t="shared" ca="1" si="32"/>
        <v>42858</v>
      </c>
      <c r="B294" s="1" t="str">
        <f t="shared" ca="1" si="33"/>
        <v>AQ-459</v>
      </c>
      <c r="C294" s="1" t="s">
        <v>89</v>
      </c>
      <c r="D294" s="7">
        <f t="shared" ca="1" si="34"/>
        <v>24</v>
      </c>
      <c r="E294" s="1" t="s">
        <v>60</v>
      </c>
      <c r="F294" s="1" t="s">
        <v>69</v>
      </c>
      <c r="G294" s="1" t="str">
        <f>CONCATENATE(Tabla1[[#This Row],[Origen]],"-",Tabla1[[#This Row],[Destino]])</f>
        <v>Mérida-Morelia</v>
      </c>
      <c r="H294" s="7">
        <f t="shared" ca="1" si="35"/>
        <v>1442</v>
      </c>
      <c r="I294" s="7">
        <f t="shared" ca="1" si="36"/>
        <v>146</v>
      </c>
      <c r="J294" s="7">
        <f t="shared" ca="1" si="37"/>
        <v>399</v>
      </c>
      <c r="K294" s="7">
        <f t="shared" ca="1" si="38"/>
        <v>58</v>
      </c>
      <c r="L294" s="7">
        <f ca="1">Tabla1[[#This Row],[Costo peaje]]+Tabla1[[#This Row],[Costo combustible]]+Tabla1[[#This Row],[Costos varios]]</f>
        <v>603</v>
      </c>
      <c r="M294" s="7">
        <f ca="1">Tabla1[[#This Row],[Valor flete]]-Tabla1[[#This Row],[Total costos]]</f>
        <v>839</v>
      </c>
      <c r="N294" s="1">
        <f t="shared" ca="1" si="39"/>
        <v>3</v>
      </c>
      <c r="O294" s="1" t="s">
        <v>82</v>
      </c>
      <c r="P294" s="1" t="str">
        <f ca="1">VLOOKUP(MONTH(Tabla1[[#This Row],[Fecha]]),Tabla2[],2,0)</f>
        <v>May</v>
      </c>
      <c r="Q294" s="1">
        <f ca="1">YEAR(Tabla1[[#This Row],[Fecha]])</f>
        <v>2017</v>
      </c>
    </row>
    <row r="295" spans="1:17" x14ac:dyDescent="0.2">
      <c r="A295" s="9">
        <f t="shared" ca="1" si="32"/>
        <v>43015</v>
      </c>
      <c r="B295" s="1" t="str">
        <f t="shared" ca="1" si="33"/>
        <v>AQ-410</v>
      </c>
      <c r="C295" s="1" t="s">
        <v>90</v>
      </c>
      <c r="D295" s="7">
        <f t="shared" ca="1" si="34"/>
        <v>17</v>
      </c>
      <c r="E295" s="1" t="s">
        <v>61</v>
      </c>
      <c r="F295" s="1" t="s">
        <v>70</v>
      </c>
      <c r="G295" s="1" t="str">
        <f>CONCATENATE(Tabla1[[#This Row],[Origen]],"-",Tabla1[[#This Row],[Destino]])</f>
        <v>San Luis Potosí-Reynosa</v>
      </c>
      <c r="H295" s="7">
        <f t="shared" ca="1" si="35"/>
        <v>4951</v>
      </c>
      <c r="I295" s="7">
        <f t="shared" ca="1" si="36"/>
        <v>130</v>
      </c>
      <c r="J295" s="7">
        <f t="shared" ca="1" si="37"/>
        <v>377</v>
      </c>
      <c r="K295" s="7">
        <f t="shared" ca="1" si="38"/>
        <v>140</v>
      </c>
      <c r="L295" s="7">
        <f ca="1">Tabla1[[#This Row],[Costo peaje]]+Tabla1[[#This Row],[Costo combustible]]+Tabla1[[#This Row],[Costos varios]]</f>
        <v>647</v>
      </c>
      <c r="M295" s="7">
        <f ca="1">Tabla1[[#This Row],[Valor flete]]-Tabla1[[#This Row],[Total costos]]</f>
        <v>4304</v>
      </c>
      <c r="N295" s="1">
        <f t="shared" ca="1" si="39"/>
        <v>10</v>
      </c>
      <c r="O295" s="1" t="s">
        <v>83</v>
      </c>
      <c r="P295" s="1" t="str">
        <f ca="1">VLOOKUP(MONTH(Tabla1[[#This Row],[Fecha]]),Tabla2[],2,0)</f>
        <v>Oct</v>
      </c>
      <c r="Q295" s="1">
        <f ca="1">YEAR(Tabla1[[#This Row],[Fecha]])</f>
        <v>2017</v>
      </c>
    </row>
    <row r="296" spans="1:17" x14ac:dyDescent="0.2">
      <c r="A296" s="9">
        <f t="shared" ca="1" si="32"/>
        <v>43325</v>
      </c>
      <c r="B296" s="1" t="str">
        <f t="shared" ca="1" si="33"/>
        <v>AQ-599</v>
      </c>
      <c r="C296" s="1" t="s">
        <v>32</v>
      </c>
      <c r="D296" s="7">
        <f t="shared" ca="1" si="34"/>
        <v>6</v>
      </c>
      <c r="E296" s="1" t="s">
        <v>48</v>
      </c>
      <c r="F296" s="1" t="s">
        <v>71</v>
      </c>
      <c r="G296" s="1" t="str">
        <f>CONCATENATE(Tabla1[[#This Row],[Origen]],"-",Tabla1[[#This Row],[Destino]])</f>
        <v>Ciudad de México-Tlaquepaque</v>
      </c>
      <c r="H296" s="7">
        <f t="shared" ca="1" si="35"/>
        <v>1269</v>
      </c>
      <c r="I296" s="7">
        <f t="shared" ca="1" si="36"/>
        <v>71</v>
      </c>
      <c r="J296" s="7">
        <f t="shared" ca="1" si="37"/>
        <v>457</v>
      </c>
      <c r="K296" s="7">
        <f t="shared" ca="1" si="38"/>
        <v>108</v>
      </c>
      <c r="L296" s="7">
        <f ca="1">Tabla1[[#This Row],[Costo peaje]]+Tabla1[[#This Row],[Costo combustible]]+Tabla1[[#This Row],[Costos varios]]</f>
        <v>636</v>
      </c>
      <c r="M296" s="7">
        <f ca="1">Tabla1[[#This Row],[Valor flete]]-Tabla1[[#This Row],[Total costos]]</f>
        <v>633</v>
      </c>
      <c r="N296" s="1">
        <f t="shared" ca="1" si="39"/>
        <v>7</v>
      </c>
      <c r="O296" s="1" t="s">
        <v>84</v>
      </c>
      <c r="P296" s="1" t="str">
        <f ca="1">VLOOKUP(MONTH(Tabla1[[#This Row],[Fecha]]),Tabla2[],2,0)</f>
        <v>Ago</v>
      </c>
      <c r="Q296" s="1">
        <f ca="1">YEAR(Tabla1[[#This Row],[Fecha]])</f>
        <v>2018</v>
      </c>
    </row>
    <row r="297" spans="1:17" x14ac:dyDescent="0.2">
      <c r="A297" s="9">
        <f t="shared" ca="1" si="32"/>
        <v>43109</v>
      </c>
      <c r="B297" s="1" t="str">
        <f t="shared" ca="1" si="33"/>
        <v>AQ-425</v>
      </c>
      <c r="C297" s="1" t="s">
        <v>33</v>
      </c>
      <c r="D297" s="7">
        <f t="shared" ca="1" si="34"/>
        <v>6</v>
      </c>
      <c r="E297" s="1" t="s">
        <v>49</v>
      </c>
      <c r="F297" s="1" t="s">
        <v>72</v>
      </c>
      <c r="G297" s="1" t="str">
        <f>CONCATENATE(Tabla1[[#This Row],[Origen]],"-",Tabla1[[#This Row],[Destino]])</f>
        <v>Ecatepec-Tuxtla Gutiérrez</v>
      </c>
      <c r="H297" s="7">
        <f t="shared" ca="1" si="35"/>
        <v>3655</v>
      </c>
      <c r="I297" s="7">
        <f t="shared" ca="1" si="36"/>
        <v>60</v>
      </c>
      <c r="J297" s="7">
        <f t="shared" ca="1" si="37"/>
        <v>476</v>
      </c>
      <c r="K297" s="7">
        <f t="shared" ca="1" si="38"/>
        <v>129</v>
      </c>
      <c r="L297" s="7">
        <f ca="1">Tabla1[[#This Row],[Costo peaje]]+Tabla1[[#This Row],[Costo combustible]]+Tabla1[[#This Row],[Costos varios]]</f>
        <v>665</v>
      </c>
      <c r="M297" s="7">
        <f ca="1">Tabla1[[#This Row],[Valor flete]]-Tabla1[[#This Row],[Total costos]]</f>
        <v>2990</v>
      </c>
      <c r="N297" s="1">
        <f t="shared" ca="1" si="39"/>
        <v>10</v>
      </c>
      <c r="O297" s="1" t="s">
        <v>85</v>
      </c>
      <c r="P297" s="1" t="str">
        <f ca="1">VLOOKUP(MONTH(Tabla1[[#This Row],[Fecha]]),Tabla2[],2,0)</f>
        <v>Ene</v>
      </c>
      <c r="Q297" s="1">
        <f ca="1">YEAR(Tabla1[[#This Row],[Fecha]])</f>
        <v>2018</v>
      </c>
    </row>
    <row r="298" spans="1:17" x14ac:dyDescent="0.2">
      <c r="A298" s="9">
        <f t="shared" ca="1" si="32"/>
        <v>43121</v>
      </c>
      <c r="B298" s="1" t="str">
        <f t="shared" ca="1" si="33"/>
        <v>AQ-156</v>
      </c>
      <c r="C298" s="1" t="s">
        <v>86</v>
      </c>
      <c r="D298" s="7">
        <f t="shared" ca="1" si="34"/>
        <v>17</v>
      </c>
      <c r="E298" s="1" t="s">
        <v>50</v>
      </c>
      <c r="F298" s="1" t="s">
        <v>73</v>
      </c>
      <c r="G298" s="1" t="str">
        <f>CONCATENATE(Tabla1[[#This Row],[Origen]],"-",Tabla1[[#This Row],[Destino]])</f>
        <v>Guadalajara-Victoria de Durango</v>
      </c>
      <c r="H298" s="7">
        <f t="shared" ca="1" si="35"/>
        <v>2942</v>
      </c>
      <c r="I298" s="7">
        <f t="shared" ca="1" si="36"/>
        <v>150</v>
      </c>
      <c r="J298" s="7">
        <f t="shared" ca="1" si="37"/>
        <v>320</v>
      </c>
      <c r="K298" s="7">
        <f t="shared" ca="1" si="38"/>
        <v>142</v>
      </c>
      <c r="L298" s="7">
        <f ca="1">Tabla1[[#This Row],[Costo peaje]]+Tabla1[[#This Row],[Costo combustible]]+Tabla1[[#This Row],[Costos varios]]</f>
        <v>612</v>
      </c>
      <c r="M298" s="7">
        <f ca="1">Tabla1[[#This Row],[Valor flete]]-Tabla1[[#This Row],[Total costos]]</f>
        <v>2330</v>
      </c>
      <c r="N298" s="1">
        <f t="shared" ca="1" si="39"/>
        <v>7</v>
      </c>
      <c r="O298" s="1" t="s">
        <v>78</v>
      </c>
      <c r="P298" s="1" t="str">
        <f ca="1">VLOOKUP(MONTH(Tabla1[[#This Row],[Fecha]]),Tabla2[],2,0)</f>
        <v>Ene</v>
      </c>
      <c r="Q298" s="1">
        <f ca="1">YEAR(Tabla1[[#This Row],[Fecha]])</f>
        <v>2018</v>
      </c>
    </row>
    <row r="299" spans="1:17" x14ac:dyDescent="0.2">
      <c r="A299" s="9">
        <f t="shared" ca="1" si="32"/>
        <v>42750</v>
      </c>
      <c r="B299" s="1" t="str">
        <f t="shared" ca="1" si="33"/>
        <v>AQ-139</v>
      </c>
      <c r="C299" s="1" t="s">
        <v>87</v>
      </c>
      <c r="D299" s="7">
        <f t="shared" ca="1" si="34"/>
        <v>12</v>
      </c>
      <c r="E299" s="1" t="s">
        <v>51</v>
      </c>
      <c r="F299" s="1" t="s">
        <v>74</v>
      </c>
      <c r="G299" s="1" t="str">
        <f>CONCATENATE(Tabla1[[#This Row],[Origen]],"-",Tabla1[[#This Row],[Destino]])</f>
        <v>Puebla de Zaragoza-Toluca de Lerdo</v>
      </c>
      <c r="H299" s="7">
        <f t="shared" ca="1" si="35"/>
        <v>4848</v>
      </c>
      <c r="I299" s="7">
        <f t="shared" ca="1" si="36"/>
        <v>200</v>
      </c>
      <c r="J299" s="7">
        <f t="shared" ca="1" si="37"/>
        <v>344</v>
      </c>
      <c r="K299" s="7">
        <f t="shared" ca="1" si="38"/>
        <v>165</v>
      </c>
      <c r="L299" s="7">
        <f ca="1">Tabla1[[#This Row],[Costo peaje]]+Tabla1[[#This Row],[Costo combustible]]+Tabla1[[#This Row],[Costos varios]]</f>
        <v>709</v>
      </c>
      <c r="M299" s="7">
        <f ca="1">Tabla1[[#This Row],[Valor flete]]-Tabla1[[#This Row],[Total costos]]</f>
        <v>4139</v>
      </c>
      <c r="N299" s="1">
        <f t="shared" ca="1" si="39"/>
        <v>5</v>
      </c>
      <c r="O299" s="1" t="s">
        <v>79</v>
      </c>
      <c r="P299" s="1" t="str">
        <f ca="1">VLOOKUP(MONTH(Tabla1[[#This Row],[Fecha]]),Tabla2[],2,0)</f>
        <v>Ene</v>
      </c>
      <c r="Q299" s="1">
        <f ca="1">YEAR(Tabla1[[#This Row],[Fecha]])</f>
        <v>2017</v>
      </c>
    </row>
    <row r="300" spans="1:17" x14ac:dyDescent="0.2">
      <c r="A300" s="9">
        <f t="shared" ca="1" si="32"/>
        <v>43066</v>
      </c>
      <c r="B300" s="1" t="str">
        <f t="shared" ca="1" si="33"/>
        <v>AQ-364</v>
      </c>
      <c r="C300" s="1" t="s">
        <v>88</v>
      </c>
      <c r="D300" s="7">
        <f t="shared" ca="1" si="34"/>
        <v>29</v>
      </c>
      <c r="E300" s="1" t="s">
        <v>52</v>
      </c>
      <c r="F300" s="1" t="s">
        <v>75</v>
      </c>
      <c r="G300" s="1" t="str">
        <f>CONCATENATE(Tabla1[[#This Row],[Origen]],"-",Tabla1[[#This Row],[Destino]])</f>
        <v>Ciudad Juárez-Ciudad López Mateos</v>
      </c>
      <c r="H300" s="7">
        <f t="shared" ca="1" si="35"/>
        <v>1933</v>
      </c>
      <c r="I300" s="7">
        <f t="shared" ca="1" si="36"/>
        <v>193</v>
      </c>
      <c r="J300" s="7">
        <f t="shared" ca="1" si="37"/>
        <v>495</v>
      </c>
      <c r="K300" s="7">
        <f t="shared" ca="1" si="38"/>
        <v>80</v>
      </c>
      <c r="L300" s="7">
        <f ca="1">Tabla1[[#This Row],[Costo peaje]]+Tabla1[[#This Row],[Costo combustible]]+Tabla1[[#This Row],[Costos varios]]</f>
        <v>768</v>
      </c>
      <c r="M300" s="7">
        <f ca="1">Tabla1[[#This Row],[Valor flete]]-Tabla1[[#This Row],[Total costos]]</f>
        <v>1165</v>
      </c>
      <c r="N300" s="1">
        <f t="shared" ca="1" si="39"/>
        <v>7</v>
      </c>
      <c r="O300" s="1" t="s">
        <v>80</v>
      </c>
      <c r="P300" s="1" t="str">
        <f ca="1">VLOOKUP(MONTH(Tabla1[[#This Row],[Fecha]]),Tabla2[],2,0)</f>
        <v>Nov</v>
      </c>
      <c r="Q300" s="1">
        <f ca="1">YEAR(Tabla1[[#This Row],[Fecha]])</f>
        <v>2017</v>
      </c>
    </row>
    <row r="301" spans="1:17" x14ac:dyDescent="0.2">
      <c r="A301" s="9">
        <f t="shared" ca="1" si="32"/>
        <v>43305</v>
      </c>
      <c r="B301" s="1" t="str">
        <f t="shared" ca="1" si="33"/>
        <v>AQ-598</v>
      </c>
      <c r="C301" s="1" t="s">
        <v>89</v>
      </c>
      <c r="D301" s="7">
        <f t="shared" ca="1" si="34"/>
        <v>14</v>
      </c>
      <c r="E301" s="1" t="s">
        <v>53</v>
      </c>
      <c r="F301" s="1" t="s">
        <v>76</v>
      </c>
      <c r="G301" s="1" t="str">
        <f>CONCATENATE(Tabla1[[#This Row],[Origen]],"-",Tabla1[[#This Row],[Destino]])</f>
        <v>Tijuana-Cuautitlán Izcalli</v>
      </c>
      <c r="H301" s="7">
        <f t="shared" ca="1" si="35"/>
        <v>4411</v>
      </c>
      <c r="I301" s="7">
        <f t="shared" ca="1" si="36"/>
        <v>189</v>
      </c>
      <c r="J301" s="7">
        <f t="shared" ca="1" si="37"/>
        <v>311</v>
      </c>
      <c r="K301" s="7">
        <f t="shared" ca="1" si="38"/>
        <v>177</v>
      </c>
      <c r="L301" s="7">
        <f ca="1">Tabla1[[#This Row],[Costo peaje]]+Tabla1[[#This Row],[Costo combustible]]+Tabla1[[#This Row],[Costos varios]]</f>
        <v>677</v>
      </c>
      <c r="M301" s="7">
        <f ca="1">Tabla1[[#This Row],[Valor flete]]-Tabla1[[#This Row],[Total costos]]</f>
        <v>3734</v>
      </c>
      <c r="N301" s="1">
        <f t="shared" ca="1" si="39"/>
        <v>10</v>
      </c>
      <c r="O301" s="1" t="s">
        <v>81</v>
      </c>
      <c r="P301" s="1" t="str">
        <f ca="1">VLOOKUP(MONTH(Tabla1[[#This Row],[Fecha]]),Tabla2[],2,0)</f>
        <v>Jul</v>
      </c>
      <c r="Q301" s="1">
        <f ca="1">YEAR(Tabla1[[#This Row],[Fecha]])</f>
        <v>2018</v>
      </c>
    </row>
    <row r="302" spans="1:17" x14ac:dyDescent="0.2">
      <c r="A302" s="9">
        <f t="shared" ca="1" si="32"/>
        <v>42832</v>
      </c>
      <c r="B302" s="1" t="str">
        <f t="shared" ca="1" si="33"/>
        <v>AQ-590</v>
      </c>
      <c r="C302" s="1" t="s">
        <v>90</v>
      </c>
      <c r="D302" s="7">
        <f t="shared" ca="1" si="34"/>
        <v>6</v>
      </c>
      <c r="E302" s="1" t="s">
        <v>54</v>
      </c>
      <c r="F302" s="1" t="s">
        <v>62</v>
      </c>
      <c r="G302" s="1" t="str">
        <f>CONCATENATE(Tabla1[[#This Row],[Origen]],"-",Tabla1[[#This Row],[Destino]])</f>
        <v>León-Guadalupe</v>
      </c>
      <c r="H302" s="7">
        <f t="shared" ca="1" si="35"/>
        <v>1276</v>
      </c>
      <c r="I302" s="7">
        <f t="shared" ca="1" si="36"/>
        <v>148</v>
      </c>
      <c r="J302" s="7">
        <f t="shared" ca="1" si="37"/>
        <v>392</v>
      </c>
      <c r="K302" s="7">
        <f t="shared" ca="1" si="38"/>
        <v>52</v>
      </c>
      <c r="L302" s="7">
        <f ca="1">Tabla1[[#This Row],[Costo peaje]]+Tabla1[[#This Row],[Costo combustible]]+Tabla1[[#This Row],[Costos varios]]</f>
        <v>592</v>
      </c>
      <c r="M302" s="7">
        <f ca="1">Tabla1[[#This Row],[Valor flete]]-Tabla1[[#This Row],[Total costos]]</f>
        <v>684</v>
      </c>
      <c r="N302" s="1">
        <f t="shared" ca="1" si="39"/>
        <v>7</v>
      </c>
      <c r="O302" s="1" t="s">
        <v>82</v>
      </c>
      <c r="P302" s="1" t="str">
        <f ca="1">VLOOKUP(MONTH(Tabla1[[#This Row],[Fecha]]),Tabla2[],2,0)</f>
        <v>Abr</v>
      </c>
      <c r="Q302" s="1">
        <f ca="1">YEAR(Tabla1[[#This Row],[Fecha]])</f>
        <v>2017</v>
      </c>
    </row>
    <row r="303" spans="1:17" x14ac:dyDescent="0.2">
      <c r="A303" s="9">
        <f t="shared" ca="1" si="32"/>
        <v>43282</v>
      </c>
      <c r="B303" s="1" t="str">
        <f t="shared" ca="1" si="33"/>
        <v>AQ-871</v>
      </c>
      <c r="C303" s="1" t="s">
        <v>32</v>
      </c>
      <c r="D303" s="7">
        <f t="shared" ca="1" si="34"/>
        <v>22</v>
      </c>
      <c r="E303" s="1" t="s">
        <v>55</v>
      </c>
      <c r="F303" s="1" t="s">
        <v>63</v>
      </c>
      <c r="G303" s="1" t="str">
        <f>CONCATENATE(Tabla1[[#This Row],[Origen]],"-",Tabla1[[#This Row],[Destino]])</f>
        <v>Zapopan-Acapulco de Juárez</v>
      </c>
      <c r="H303" s="7">
        <f t="shared" ca="1" si="35"/>
        <v>2704</v>
      </c>
      <c r="I303" s="7">
        <f t="shared" ca="1" si="36"/>
        <v>162</v>
      </c>
      <c r="J303" s="7">
        <f t="shared" ca="1" si="37"/>
        <v>305</v>
      </c>
      <c r="K303" s="7">
        <f t="shared" ca="1" si="38"/>
        <v>153</v>
      </c>
      <c r="L303" s="7">
        <f ca="1">Tabla1[[#This Row],[Costo peaje]]+Tabla1[[#This Row],[Costo combustible]]+Tabla1[[#This Row],[Costos varios]]</f>
        <v>620</v>
      </c>
      <c r="M303" s="7">
        <f ca="1">Tabla1[[#This Row],[Valor flete]]-Tabla1[[#This Row],[Total costos]]</f>
        <v>2084</v>
      </c>
      <c r="N303" s="1">
        <f t="shared" ca="1" si="39"/>
        <v>5</v>
      </c>
      <c r="O303" s="1" t="s">
        <v>83</v>
      </c>
      <c r="P303" s="1" t="str">
        <f ca="1">VLOOKUP(MONTH(Tabla1[[#This Row],[Fecha]]),Tabla2[],2,0)</f>
        <v>Jul</v>
      </c>
      <c r="Q303" s="1">
        <f ca="1">YEAR(Tabla1[[#This Row],[Fecha]])</f>
        <v>2018</v>
      </c>
    </row>
    <row r="304" spans="1:17" x14ac:dyDescent="0.2">
      <c r="A304" s="9">
        <f t="shared" ca="1" si="32"/>
        <v>43242</v>
      </c>
      <c r="B304" s="1" t="str">
        <f t="shared" ca="1" si="33"/>
        <v>AQ-280</v>
      </c>
      <c r="C304" s="1" t="s">
        <v>33</v>
      </c>
      <c r="D304" s="7">
        <f t="shared" ca="1" si="34"/>
        <v>3</v>
      </c>
      <c r="E304" s="1" t="s">
        <v>56</v>
      </c>
      <c r="F304" s="1" t="s">
        <v>64</v>
      </c>
      <c r="G304" s="1" t="str">
        <f>CONCATENATE(Tabla1[[#This Row],[Origen]],"-",Tabla1[[#This Row],[Destino]])</f>
        <v>Monterrey-Tlalnepantla de Baz</v>
      </c>
      <c r="H304" s="7">
        <f t="shared" ca="1" si="35"/>
        <v>3237</v>
      </c>
      <c r="I304" s="7">
        <f t="shared" ca="1" si="36"/>
        <v>183</v>
      </c>
      <c r="J304" s="7">
        <f t="shared" ca="1" si="37"/>
        <v>359</v>
      </c>
      <c r="K304" s="7">
        <f t="shared" ca="1" si="38"/>
        <v>150</v>
      </c>
      <c r="L304" s="7">
        <f ca="1">Tabla1[[#This Row],[Costo peaje]]+Tabla1[[#This Row],[Costo combustible]]+Tabla1[[#This Row],[Costos varios]]</f>
        <v>692</v>
      </c>
      <c r="M304" s="7">
        <f ca="1">Tabla1[[#This Row],[Valor flete]]-Tabla1[[#This Row],[Total costos]]</f>
        <v>2545</v>
      </c>
      <c r="N304" s="1">
        <f t="shared" ca="1" si="39"/>
        <v>7</v>
      </c>
      <c r="O304" s="1" t="s">
        <v>84</v>
      </c>
      <c r="P304" s="1" t="str">
        <f ca="1">VLOOKUP(MONTH(Tabla1[[#This Row],[Fecha]]),Tabla2[],2,0)</f>
        <v>May</v>
      </c>
      <c r="Q304" s="1">
        <f ca="1">YEAR(Tabla1[[#This Row],[Fecha]])</f>
        <v>2018</v>
      </c>
    </row>
    <row r="305" spans="1:17" x14ac:dyDescent="0.2">
      <c r="A305" s="9">
        <f t="shared" ca="1" si="32"/>
        <v>42988</v>
      </c>
      <c r="B305" s="1" t="str">
        <f t="shared" ca="1" si="33"/>
        <v>AQ-420</v>
      </c>
      <c r="C305" s="1" t="s">
        <v>86</v>
      </c>
      <c r="D305" s="7">
        <f t="shared" ca="1" si="34"/>
        <v>25</v>
      </c>
      <c r="E305" s="1" t="s">
        <v>57</v>
      </c>
      <c r="F305" s="1" t="s">
        <v>65</v>
      </c>
      <c r="G305" s="1" t="str">
        <f>CONCATENATE(Tabla1[[#This Row],[Origen]],"-",Tabla1[[#This Row],[Destino]])</f>
        <v>Nezahualcóyotl-Cancún</v>
      </c>
      <c r="H305" s="7">
        <f t="shared" ca="1" si="35"/>
        <v>2383</v>
      </c>
      <c r="I305" s="7">
        <f t="shared" ca="1" si="36"/>
        <v>192</v>
      </c>
      <c r="J305" s="7">
        <f t="shared" ca="1" si="37"/>
        <v>357</v>
      </c>
      <c r="K305" s="7">
        <f t="shared" ca="1" si="38"/>
        <v>161</v>
      </c>
      <c r="L305" s="7">
        <f ca="1">Tabla1[[#This Row],[Costo peaje]]+Tabla1[[#This Row],[Costo combustible]]+Tabla1[[#This Row],[Costos varios]]</f>
        <v>710</v>
      </c>
      <c r="M305" s="7">
        <f ca="1">Tabla1[[#This Row],[Valor flete]]-Tabla1[[#This Row],[Total costos]]</f>
        <v>1673</v>
      </c>
      <c r="N305" s="1">
        <f t="shared" ca="1" si="39"/>
        <v>4</v>
      </c>
      <c r="O305" s="1" t="s">
        <v>85</v>
      </c>
      <c r="P305" s="1" t="str">
        <f ca="1">VLOOKUP(MONTH(Tabla1[[#This Row],[Fecha]]),Tabla2[],2,0)</f>
        <v>Set</v>
      </c>
      <c r="Q305" s="1">
        <f ca="1">YEAR(Tabla1[[#This Row],[Fecha]])</f>
        <v>2017</v>
      </c>
    </row>
    <row r="306" spans="1:17" x14ac:dyDescent="0.2">
      <c r="A306" s="9">
        <f t="shared" ca="1" si="32"/>
        <v>43039</v>
      </c>
      <c r="B306" s="1" t="str">
        <f t="shared" ca="1" si="33"/>
        <v>AQ-498</v>
      </c>
      <c r="C306" s="1" t="s">
        <v>87</v>
      </c>
      <c r="D306" s="7">
        <f t="shared" ca="1" si="34"/>
        <v>5</v>
      </c>
      <c r="E306" s="1" t="s">
        <v>58</v>
      </c>
      <c r="F306" s="1" t="s">
        <v>66</v>
      </c>
      <c r="G306" s="1" t="str">
        <f>CONCATENATE(Tabla1[[#This Row],[Origen]],"-",Tabla1[[#This Row],[Destino]])</f>
        <v>Chihuahua-Santiago de Querétaro</v>
      </c>
      <c r="H306" s="7">
        <f t="shared" ca="1" si="35"/>
        <v>2157</v>
      </c>
      <c r="I306" s="7">
        <f t="shared" ca="1" si="36"/>
        <v>71</v>
      </c>
      <c r="J306" s="7">
        <f t="shared" ca="1" si="37"/>
        <v>361</v>
      </c>
      <c r="K306" s="7">
        <f t="shared" ca="1" si="38"/>
        <v>80</v>
      </c>
      <c r="L306" s="7">
        <f ca="1">Tabla1[[#This Row],[Costo peaje]]+Tabla1[[#This Row],[Costo combustible]]+Tabla1[[#This Row],[Costos varios]]</f>
        <v>512</v>
      </c>
      <c r="M306" s="7">
        <f ca="1">Tabla1[[#This Row],[Valor flete]]-Tabla1[[#This Row],[Total costos]]</f>
        <v>1645</v>
      </c>
      <c r="N306" s="1">
        <f t="shared" ca="1" si="39"/>
        <v>7</v>
      </c>
      <c r="O306" s="1" t="s">
        <v>78</v>
      </c>
      <c r="P306" s="1" t="str">
        <f ca="1">VLOOKUP(MONTH(Tabla1[[#This Row],[Fecha]]),Tabla2[],2,0)</f>
        <v>Oct</v>
      </c>
      <c r="Q306" s="1">
        <f ca="1">YEAR(Tabla1[[#This Row],[Fecha]])</f>
        <v>2017</v>
      </c>
    </row>
    <row r="307" spans="1:17" x14ac:dyDescent="0.2">
      <c r="A307" s="9">
        <f t="shared" ref="A307:A321" ca="1" si="40">RANDBETWEEN(42736,43530)</f>
        <v>43250</v>
      </c>
      <c r="B307" s="1" t="str">
        <f t="shared" ref="B307:B321" ca="1" si="41">CONCATENATE("AQ","-",RANDBETWEEN(100,999))</f>
        <v>AQ-739</v>
      </c>
      <c r="C307" s="1" t="s">
        <v>88</v>
      </c>
      <c r="D307" s="7">
        <f t="shared" ref="D307:D321" ca="1" si="42">RANDBETWEEN(1,30)</f>
        <v>5</v>
      </c>
      <c r="E307" s="1" t="s">
        <v>59</v>
      </c>
      <c r="F307" s="1" t="s">
        <v>67</v>
      </c>
      <c r="G307" s="1" t="str">
        <f>CONCATENATE(Tabla1[[#This Row],[Origen]],"-",Tabla1[[#This Row],[Destino]])</f>
        <v>Naucalpan de Juárez-Chimalhuacán</v>
      </c>
      <c r="H307" s="7">
        <f t="shared" ref="H307:H321" ca="1" si="43">RANDBETWEEN(1000,5000)</f>
        <v>4793</v>
      </c>
      <c r="I307" s="7">
        <f t="shared" ref="I307:I321" ca="1" si="44">RANDBETWEEN(50,200)</f>
        <v>189</v>
      </c>
      <c r="J307" s="7">
        <f t="shared" ref="J307:J321" ca="1" si="45">RANDBETWEEN(300,500)</f>
        <v>362</v>
      </c>
      <c r="K307" s="7">
        <f t="shared" ref="K307:K321" ca="1" si="46">RANDBETWEEN(50,200)</f>
        <v>184</v>
      </c>
      <c r="L307" s="7">
        <f ca="1">Tabla1[[#This Row],[Costo peaje]]+Tabla1[[#This Row],[Costo combustible]]+Tabla1[[#This Row],[Costos varios]]</f>
        <v>735</v>
      </c>
      <c r="M307" s="7">
        <f ca="1">Tabla1[[#This Row],[Valor flete]]-Tabla1[[#This Row],[Total costos]]</f>
        <v>4058</v>
      </c>
      <c r="N307" s="1">
        <f t="shared" ref="N307:N321" ca="1" si="47">RANDBETWEEN(1,10)</f>
        <v>1</v>
      </c>
      <c r="O307" s="1" t="s">
        <v>79</v>
      </c>
      <c r="P307" s="1" t="str">
        <f ca="1">VLOOKUP(MONTH(Tabla1[[#This Row],[Fecha]]),Tabla2[],2,0)</f>
        <v>May</v>
      </c>
      <c r="Q307" s="1">
        <f ca="1">YEAR(Tabla1[[#This Row],[Fecha]])</f>
        <v>2018</v>
      </c>
    </row>
    <row r="308" spans="1:17" x14ac:dyDescent="0.2">
      <c r="A308" s="9">
        <f t="shared" ca="1" si="40"/>
        <v>43109</v>
      </c>
      <c r="B308" s="1" t="str">
        <f t="shared" ca="1" si="41"/>
        <v>AQ-676</v>
      </c>
      <c r="C308" s="1" t="s">
        <v>89</v>
      </c>
      <c r="D308" s="7">
        <f t="shared" ca="1" si="42"/>
        <v>23</v>
      </c>
      <c r="E308" s="1" t="s">
        <v>60</v>
      </c>
      <c r="F308" s="1" t="s">
        <v>68</v>
      </c>
      <c r="G308" s="1" t="str">
        <f>CONCATENATE(Tabla1[[#This Row],[Origen]],"-",Tabla1[[#This Row],[Destino]])</f>
        <v>Mérida-Torreón</v>
      </c>
      <c r="H308" s="7">
        <f t="shared" ca="1" si="43"/>
        <v>4887</v>
      </c>
      <c r="I308" s="7">
        <f t="shared" ca="1" si="44"/>
        <v>93</v>
      </c>
      <c r="J308" s="7">
        <f t="shared" ca="1" si="45"/>
        <v>485</v>
      </c>
      <c r="K308" s="7">
        <f t="shared" ca="1" si="46"/>
        <v>200</v>
      </c>
      <c r="L308" s="7">
        <f ca="1">Tabla1[[#This Row],[Costo peaje]]+Tabla1[[#This Row],[Costo combustible]]+Tabla1[[#This Row],[Costos varios]]</f>
        <v>778</v>
      </c>
      <c r="M308" s="7">
        <f ca="1">Tabla1[[#This Row],[Valor flete]]-Tabla1[[#This Row],[Total costos]]</f>
        <v>4109</v>
      </c>
      <c r="N308" s="1">
        <f t="shared" ca="1" si="47"/>
        <v>7</v>
      </c>
      <c r="O308" s="1" t="s">
        <v>80</v>
      </c>
      <c r="P308" s="1" t="str">
        <f ca="1">VLOOKUP(MONTH(Tabla1[[#This Row],[Fecha]]),Tabla2[],2,0)</f>
        <v>Ene</v>
      </c>
      <c r="Q308" s="1">
        <f ca="1">YEAR(Tabla1[[#This Row],[Fecha]])</f>
        <v>2018</v>
      </c>
    </row>
    <row r="309" spans="1:17" x14ac:dyDescent="0.2">
      <c r="A309" s="9">
        <f t="shared" ca="1" si="40"/>
        <v>43074</v>
      </c>
      <c r="B309" s="1" t="str">
        <f t="shared" ca="1" si="41"/>
        <v>AQ-668</v>
      </c>
      <c r="C309" s="1" t="s">
        <v>90</v>
      </c>
      <c r="D309" s="7">
        <f t="shared" ca="1" si="42"/>
        <v>10</v>
      </c>
      <c r="E309" s="1" t="s">
        <v>61</v>
      </c>
      <c r="F309" s="1" t="s">
        <v>69</v>
      </c>
      <c r="G309" s="1" t="str">
        <f>CONCATENATE(Tabla1[[#This Row],[Origen]],"-",Tabla1[[#This Row],[Destino]])</f>
        <v>San Luis Potosí-Morelia</v>
      </c>
      <c r="H309" s="7">
        <f t="shared" ca="1" si="43"/>
        <v>3750</v>
      </c>
      <c r="I309" s="7">
        <f t="shared" ca="1" si="44"/>
        <v>198</v>
      </c>
      <c r="J309" s="7">
        <f t="shared" ca="1" si="45"/>
        <v>344</v>
      </c>
      <c r="K309" s="7">
        <f t="shared" ca="1" si="46"/>
        <v>60</v>
      </c>
      <c r="L309" s="7">
        <f ca="1">Tabla1[[#This Row],[Costo peaje]]+Tabla1[[#This Row],[Costo combustible]]+Tabla1[[#This Row],[Costos varios]]</f>
        <v>602</v>
      </c>
      <c r="M309" s="7">
        <f ca="1">Tabla1[[#This Row],[Valor flete]]-Tabla1[[#This Row],[Total costos]]</f>
        <v>3148</v>
      </c>
      <c r="N309" s="1">
        <f t="shared" ca="1" si="47"/>
        <v>4</v>
      </c>
      <c r="O309" s="1" t="s">
        <v>81</v>
      </c>
      <c r="P309" s="1" t="str">
        <f ca="1">VLOOKUP(MONTH(Tabla1[[#This Row],[Fecha]]),Tabla2[],2,0)</f>
        <v>Dic</v>
      </c>
      <c r="Q309" s="1">
        <f ca="1">YEAR(Tabla1[[#This Row],[Fecha]])</f>
        <v>2017</v>
      </c>
    </row>
    <row r="310" spans="1:17" x14ac:dyDescent="0.2">
      <c r="A310" s="9">
        <f t="shared" ca="1" si="40"/>
        <v>42771</v>
      </c>
      <c r="B310" s="1" t="str">
        <f t="shared" ca="1" si="41"/>
        <v>AQ-326</v>
      </c>
      <c r="C310" s="1" t="s">
        <v>32</v>
      </c>
      <c r="D310" s="7">
        <f t="shared" ca="1" si="42"/>
        <v>4</v>
      </c>
      <c r="E310" s="1" t="s">
        <v>48</v>
      </c>
      <c r="F310" s="1" t="s">
        <v>70</v>
      </c>
      <c r="G310" s="1" t="str">
        <f>CONCATENATE(Tabla1[[#This Row],[Origen]],"-",Tabla1[[#This Row],[Destino]])</f>
        <v>Ciudad de México-Reynosa</v>
      </c>
      <c r="H310" s="7">
        <f t="shared" ca="1" si="43"/>
        <v>4750</v>
      </c>
      <c r="I310" s="7">
        <f t="shared" ca="1" si="44"/>
        <v>196</v>
      </c>
      <c r="J310" s="7">
        <f t="shared" ca="1" si="45"/>
        <v>450</v>
      </c>
      <c r="K310" s="7">
        <f t="shared" ca="1" si="46"/>
        <v>135</v>
      </c>
      <c r="L310" s="7">
        <f ca="1">Tabla1[[#This Row],[Costo peaje]]+Tabla1[[#This Row],[Costo combustible]]+Tabla1[[#This Row],[Costos varios]]</f>
        <v>781</v>
      </c>
      <c r="M310" s="7">
        <f ca="1">Tabla1[[#This Row],[Valor flete]]-Tabla1[[#This Row],[Total costos]]</f>
        <v>3969</v>
      </c>
      <c r="N310" s="1">
        <f t="shared" ca="1" si="47"/>
        <v>2</v>
      </c>
      <c r="O310" s="1" t="s">
        <v>82</v>
      </c>
      <c r="P310" s="1" t="str">
        <f ca="1">VLOOKUP(MONTH(Tabla1[[#This Row],[Fecha]]),Tabla2[],2,0)</f>
        <v>Feb</v>
      </c>
      <c r="Q310" s="1">
        <f ca="1">YEAR(Tabla1[[#This Row],[Fecha]])</f>
        <v>2017</v>
      </c>
    </row>
    <row r="311" spans="1:17" x14ac:dyDescent="0.2">
      <c r="A311" s="9">
        <f t="shared" ca="1" si="40"/>
        <v>42884</v>
      </c>
      <c r="B311" s="1" t="str">
        <f t="shared" ca="1" si="41"/>
        <v>AQ-144</v>
      </c>
      <c r="C311" s="1" t="s">
        <v>33</v>
      </c>
      <c r="D311" s="7">
        <f t="shared" ca="1" si="42"/>
        <v>23</v>
      </c>
      <c r="E311" s="1" t="s">
        <v>49</v>
      </c>
      <c r="F311" s="1" t="s">
        <v>71</v>
      </c>
      <c r="G311" s="1" t="str">
        <f>CONCATENATE(Tabla1[[#This Row],[Origen]],"-",Tabla1[[#This Row],[Destino]])</f>
        <v>Ecatepec-Tlaquepaque</v>
      </c>
      <c r="H311" s="7">
        <f t="shared" ca="1" si="43"/>
        <v>3560</v>
      </c>
      <c r="I311" s="7">
        <f t="shared" ca="1" si="44"/>
        <v>55</v>
      </c>
      <c r="J311" s="7">
        <f t="shared" ca="1" si="45"/>
        <v>399</v>
      </c>
      <c r="K311" s="7">
        <f t="shared" ca="1" si="46"/>
        <v>75</v>
      </c>
      <c r="L311" s="7">
        <f ca="1">Tabla1[[#This Row],[Costo peaje]]+Tabla1[[#This Row],[Costo combustible]]+Tabla1[[#This Row],[Costos varios]]</f>
        <v>529</v>
      </c>
      <c r="M311" s="7">
        <f ca="1">Tabla1[[#This Row],[Valor flete]]-Tabla1[[#This Row],[Total costos]]</f>
        <v>3031</v>
      </c>
      <c r="N311" s="1">
        <f t="shared" ca="1" si="47"/>
        <v>3</v>
      </c>
      <c r="O311" s="1" t="s">
        <v>83</v>
      </c>
      <c r="P311" s="1" t="str">
        <f ca="1">VLOOKUP(MONTH(Tabla1[[#This Row],[Fecha]]),Tabla2[],2,0)</f>
        <v>May</v>
      </c>
      <c r="Q311" s="1">
        <f ca="1">YEAR(Tabla1[[#This Row],[Fecha]])</f>
        <v>2017</v>
      </c>
    </row>
    <row r="312" spans="1:17" x14ac:dyDescent="0.2">
      <c r="A312" s="9">
        <f t="shared" ca="1" si="40"/>
        <v>43015</v>
      </c>
      <c r="B312" s="1" t="str">
        <f t="shared" ca="1" si="41"/>
        <v>AQ-914</v>
      </c>
      <c r="C312" s="1" t="s">
        <v>86</v>
      </c>
      <c r="D312" s="7">
        <f t="shared" ca="1" si="42"/>
        <v>27</v>
      </c>
      <c r="E312" s="1" t="s">
        <v>50</v>
      </c>
      <c r="F312" s="1" t="s">
        <v>72</v>
      </c>
      <c r="G312" s="1" t="str">
        <f>CONCATENATE(Tabla1[[#This Row],[Origen]],"-",Tabla1[[#This Row],[Destino]])</f>
        <v>Guadalajara-Tuxtla Gutiérrez</v>
      </c>
      <c r="H312" s="7">
        <f t="shared" ca="1" si="43"/>
        <v>2686</v>
      </c>
      <c r="I312" s="7">
        <f t="shared" ca="1" si="44"/>
        <v>101</v>
      </c>
      <c r="J312" s="7">
        <f t="shared" ca="1" si="45"/>
        <v>403</v>
      </c>
      <c r="K312" s="7">
        <f t="shared" ca="1" si="46"/>
        <v>139</v>
      </c>
      <c r="L312" s="7">
        <f ca="1">Tabla1[[#This Row],[Costo peaje]]+Tabla1[[#This Row],[Costo combustible]]+Tabla1[[#This Row],[Costos varios]]</f>
        <v>643</v>
      </c>
      <c r="M312" s="7">
        <f ca="1">Tabla1[[#This Row],[Valor flete]]-Tabla1[[#This Row],[Total costos]]</f>
        <v>2043</v>
      </c>
      <c r="N312" s="1">
        <f t="shared" ca="1" si="47"/>
        <v>10</v>
      </c>
      <c r="O312" s="1" t="s">
        <v>84</v>
      </c>
      <c r="P312" s="1" t="str">
        <f ca="1">VLOOKUP(MONTH(Tabla1[[#This Row],[Fecha]]),Tabla2[],2,0)</f>
        <v>Oct</v>
      </c>
      <c r="Q312" s="1">
        <f ca="1">YEAR(Tabla1[[#This Row],[Fecha]])</f>
        <v>2017</v>
      </c>
    </row>
    <row r="313" spans="1:17" x14ac:dyDescent="0.2">
      <c r="A313" s="9">
        <f t="shared" ca="1" si="40"/>
        <v>43401</v>
      </c>
      <c r="B313" s="1" t="str">
        <f t="shared" ca="1" si="41"/>
        <v>AQ-330</v>
      </c>
      <c r="C313" s="1" t="s">
        <v>87</v>
      </c>
      <c r="D313" s="7">
        <f t="shared" ca="1" si="42"/>
        <v>5</v>
      </c>
      <c r="E313" s="1" t="s">
        <v>51</v>
      </c>
      <c r="F313" s="1" t="s">
        <v>73</v>
      </c>
      <c r="G313" s="1" t="str">
        <f>CONCATENATE(Tabla1[[#This Row],[Origen]],"-",Tabla1[[#This Row],[Destino]])</f>
        <v>Puebla de Zaragoza-Victoria de Durango</v>
      </c>
      <c r="H313" s="7">
        <f t="shared" ca="1" si="43"/>
        <v>2687</v>
      </c>
      <c r="I313" s="7">
        <f t="shared" ca="1" si="44"/>
        <v>187</v>
      </c>
      <c r="J313" s="7">
        <f t="shared" ca="1" si="45"/>
        <v>338</v>
      </c>
      <c r="K313" s="7">
        <f t="shared" ca="1" si="46"/>
        <v>65</v>
      </c>
      <c r="L313" s="7">
        <f ca="1">Tabla1[[#This Row],[Costo peaje]]+Tabla1[[#This Row],[Costo combustible]]+Tabla1[[#This Row],[Costos varios]]</f>
        <v>590</v>
      </c>
      <c r="M313" s="7">
        <f ca="1">Tabla1[[#This Row],[Valor flete]]-Tabla1[[#This Row],[Total costos]]</f>
        <v>2097</v>
      </c>
      <c r="N313" s="1">
        <f t="shared" ca="1" si="47"/>
        <v>6</v>
      </c>
      <c r="O313" s="1" t="s">
        <v>85</v>
      </c>
      <c r="P313" s="1" t="str">
        <f ca="1">VLOOKUP(MONTH(Tabla1[[#This Row],[Fecha]]),Tabla2[],2,0)</f>
        <v>Oct</v>
      </c>
      <c r="Q313" s="1">
        <f ca="1">YEAR(Tabla1[[#This Row],[Fecha]])</f>
        <v>2018</v>
      </c>
    </row>
    <row r="314" spans="1:17" x14ac:dyDescent="0.2">
      <c r="A314" s="9">
        <f t="shared" ca="1" si="40"/>
        <v>43352</v>
      </c>
      <c r="B314" s="1" t="str">
        <f t="shared" ca="1" si="41"/>
        <v>AQ-365</v>
      </c>
      <c r="C314" s="1" t="s">
        <v>88</v>
      </c>
      <c r="D314" s="7">
        <f t="shared" ca="1" si="42"/>
        <v>28</v>
      </c>
      <c r="E314" s="1" t="s">
        <v>52</v>
      </c>
      <c r="F314" s="1" t="s">
        <v>74</v>
      </c>
      <c r="G314" s="1" t="str">
        <f>CONCATENATE(Tabla1[[#This Row],[Origen]],"-",Tabla1[[#This Row],[Destino]])</f>
        <v>Ciudad Juárez-Toluca de Lerdo</v>
      </c>
      <c r="H314" s="7">
        <f t="shared" ca="1" si="43"/>
        <v>4210</v>
      </c>
      <c r="I314" s="7">
        <f t="shared" ca="1" si="44"/>
        <v>139</v>
      </c>
      <c r="J314" s="7">
        <f t="shared" ca="1" si="45"/>
        <v>344</v>
      </c>
      <c r="K314" s="7">
        <f t="shared" ca="1" si="46"/>
        <v>116</v>
      </c>
      <c r="L314" s="7">
        <f ca="1">Tabla1[[#This Row],[Costo peaje]]+Tabla1[[#This Row],[Costo combustible]]+Tabla1[[#This Row],[Costos varios]]</f>
        <v>599</v>
      </c>
      <c r="M314" s="7">
        <f ca="1">Tabla1[[#This Row],[Valor flete]]-Tabla1[[#This Row],[Total costos]]</f>
        <v>3611</v>
      </c>
      <c r="N314" s="1">
        <f t="shared" ca="1" si="47"/>
        <v>9</v>
      </c>
      <c r="O314" s="1" t="s">
        <v>78</v>
      </c>
      <c r="P314" s="1" t="str">
        <f ca="1">VLOOKUP(MONTH(Tabla1[[#This Row],[Fecha]]),Tabla2[],2,0)</f>
        <v>Set</v>
      </c>
      <c r="Q314" s="1">
        <f ca="1">YEAR(Tabla1[[#This Row],[Fecha]])</f>
        <v>2018</v>
      </c>
    </row>
    <row r="315" spans="1:17" x14ac:dyDescent="0.2">
      <c r="A315" s="9">
        <f t="shared" ca="1" si="40"/>
        <v>43340</v>
      </c>
      <c r="B315" s="1" t="str">
        <f t="shared" ca="1" si="41"/>
        <v>AQ-354</v>
      </c>
      <c r="C315" s="1" t="s">
        <v>89</v>
      </c>
      <c r="D315" s="7">
        <f t="shared" ca="1" si="42"/>
        <v>11</v>
      </c>
      <c r="E315" s="1" t="s">
        <v>53</v>
      </c>
      <c r="F315" s="1" t="s">
        <v>75</v>
      </c>
      <c r="G315" s="1" t="str">
        <f>CONCATENATE(Tabla1[[#This Row],[Origen]],"-",Tabla1[[#This Row],[Destino]])</f>
        <v>Tijuana-Ciudad López Mateos</v>
      </c>
      <c r="H315" s="7">
        <f t="shared" ca="1" si="43"/>
        <v>1797</v>
      </c>
      <c r="I315" s="7">
        <f t="shared" ca="1" si="44"/>
        <v>60</v>
      </c>
      <c r="J315" s="7">
        <f t="shared" ca="1" si="45"/>
        <v>329</v>
      </c>
      <c r="K315" s="7">
        <f t="shared" ca="1" si="46"/>
        <v>87</v>
      </c>
      <c r="L315" s="7">
        <f ca="1">Tabla1[[#This Row],[Costo peaje]]+Tabla1[[#This Row],[Costo combustible]]+Tabla1[[#This Row],[Costos varios]]</f>
        <v>476</v>
      </c>
      <c r="M315" s="7">
        <f ca="1">Tabla1[[#This Row],[Valor flete]]-Tabla1[[#This Row],[Total costos]]</f>
        <v>1321</v>
      </c>
      <c r="N315" s="1">
        <f t="shared" ca="1" si="47"/>
        <v>6</v>
      </c>
      <c r="O315" s="1" t="s">
        <v>79</v>
      </c>
      <c r="P315" s="1" t="str">
        <f ca="1">VLOOKUP(MONTH(Tabla1[[#This Row],[Fecha]]),Tabla2[],2,0)</f>
        <v>Ago</v>
      </c>
      <c r="Q315" s="1">
        <f ca="1">YEAR(Tabla1[[#This Row],[Fecha]])</f>
        <v>2018</v>
      </c>
    </row>
    <row r="316" spans="1:17" x14ac:dyDescent="0.2">
      <c r="A316" s="9">
        <f t="shared" ca="1" si="40"/>
        <v>43002</v>
      </c>
      <c r="B316" s="1" t="str">
        <f t="shared" ca="1" si="41"/>
        <v>AQ-358</v>
      </c>
      <c r="C316" s="1" t="s">
        <v>90</v>
      </c>
      <c r="D316" s="7">
        <f t="shared" ca="1" si="42"/>
        <v>6</v>
      </c>
      <c r="E316" s="1" t="s">
        <v>54</v>
      </c>
      <c r="F316" s="1" t="s">
        <v>76</v>
      </c>
      <c r="G316" s="1" t="str">
        <f>CONCATENATE(Tabla1[[#This Row],[Origen]],"-",Tabla1[[#This Row],[Destino]])</f>
        <v>León-Cuautitlán Izcalli</v>
      </c>
      <c r="H316" s="7">
        <f t="shared" ca="1" si="43"/>
        <v>3438</v>
      </c>
      <c r="I316" s="7">
        <f t="shared" ca="1" si="44"/>
        <v>65</v>
      </c>
      <c r="J316" s="7">
        <f t="shared" ca="1" si="45"/>
        <v>405</v>
      </c>
      <c r="K316" s="7">
        <f t="shared" ca="1" si="46"/>
        <v>103</v>
      </c>
      <c r="L316" s="7">
        <f ca="1">Tabla1[[#This Row],[Costo peaje]]+Tabla1[[#This Row],[Costo combustible]]+Tabla1[[#This Row],[Costos varios]]</f>
        <v>573</v>
      </c>
      <c r="M316" s="7">
        <f ca="1">Tabla1[[#This Row],[Valor flete]]-Tabla1[[#This Row],[Total costos]]</f>
        <v>2865</v>
      </c>
      <c r="N316" s="1">
        <f t="shared" ca="1" si="47"/>
        <v>5</v>
      </c>
      <c r="O316" s="1" t="s">
        <v>80</v>
      </c>
      <c r="P316" s="1" t="str">
        <f ca="1">VLOOKUP(MONTH(Tabla1[[#This Row],[Fecha]]),Tabla2[],2,0)</f>
        <v>Set</v>
      </c>
      <c r="Q316" s="1">
        <f ca="1">YEAR(Tabla1[[#This Row],[Fecha]])</f>
        <v>2017</v>
      </c>
    </row>
    <row r="317" spans="1:17" x14ac:dyDescent="0.2">
      <c r="A317" s="9">
        <f t="shared" ca="1" si="40"/>
        <v>43437</v>
      </c>
      <c r="B317" s="1" t="str">
        <f t="shared" ca="1" si="41"/>
        <v>AQ-701</v>
      </c>
      <c r="C317" s="1" t="s">
        <v>32</v>
      </c>
      <c r="D317" s="7">
        <f t="shared" ca="1" si="42"/>
        <v>9</v>
      </c>
      <c r="E317" s="1" t="s">
        <v>55</v>
      </c>
      <c r="F317" s="1" t="s">
        <v>62</v>
      </c>
      <c r="G317" s="1" t="str">
        <f>CONCATENATE(Tabla1[[#This Row],[Origen]],"-",Tabla1[[#This Row],[Destino]])</f>
        <v>Zapopan-Guadalupe</v>
      </c>
      <c r="H317" s="7">
        <f t="shared" ca="1" si="43"/>
        <v>1967</v>
      </c>
      <c r="I317" s="7">
        <f t="shared" ca="1" si="44"/>
        <v>57</v>
      </c>
      <c r="J317" s="7">
        <f t="shared" ca="1" si="45"/>
        <v>304</v>
      </c>
      <c r="K317" s="7">
        <f t="shared" ca="1" si="46"/>
        <v>78</v>
      </c>
      <c r="L317" s="7">
        <f ca="1">Tabla1[[#This Row],[Costo peaje]]+Tabla1[[#This Row],[Costo combustible]]+Tabla1[[#This Row],[Costos varios]]</f>
        <v>439</v>
      </c>
      <c r="M317" s="7">
        <f ca="1">Tabla1[[#This Row],[Valor flete]]-Tabla1[[#This Row],[Total costos]]</f>
        <v>1528</v>
      </c>
      <c r="N317" s="1">
        <f t="shared" ca="1" si="47"/>
        <v>2</v>
      </c>
      <c r="O317" s="1" t="s">
        <v>81</v>
      </c>
      <c r="P317" s="1" t="str">
        <f ca="1">VLOOKUP(MONTH(Tabla1[[#This Row],[Fecha]]),Tabla2[],2,0)</f>
        <v>Dic</v>
      </c>
      <c r="Q317" s="1">
        <f ca="1">YEAR(Tabla1[[#This Row],[Fecha]])</f>
        <v>2018</v>
      </c>
    </row>
    <row r="318" spans="1:17" x14ac:dyDescent="0.2">
      <c r="A318" s="9">
        <f t="shared" ca="1" si="40"/>
        <v>43141</v>
      </c>
      <c r="B318" s="1" t="str">
        <f t="shared" ca="1" si="41"/>
        <v>AQ-925</v>
      </c>
      <c r="C318" s="1" t="s">
        <v>33</v>
      </c>
      <c r="D318" s="7">
        <f t="shared" ca="1" si="42"/>
        <v>23</v>
      </c>
      <c r="E318" s="1" t="s">
        <v>56</v>
      </c>
      <c r="F318" s="1" t="s">
        <v>63</v>
      </c>
      <c r="G318" s="1" t="str">
        <f>CONCATENATE(Tabla1[[#This Row],[Origen]],"-",Tabla1[[#This Row],[Destino]])</f>
        <v>Monterrey-Acapulco de Juárez</v>
      </c>
      <c r="H318" s="7">
        <f t="shared" ca="1" si="43"/>
        <v>3387</v>
      </c>
      <c r="I318" s="7">
        <f t="shared" ca="1" si="44"/>
        <v>110</v>
      </c>
      <c r="J318" s="7">
        <f t="shared" ca="1" si="45"/>
        <v>462</v>
      </c>
      <c r="K318" s="7">
        <f t="shared" ca="1" si="46"/>
        <v>75</v>
      </c>
      <c r="L318" s="7">
        <f ca="1">Tabla1[[#This Row],[Costo peaje]]+Tabla1[[#This Row],[Costo combustible]]+Tabla1[[#This Row],[Costos varios]]</f>
        <v>647</v>
      </c>
      <c r="M318" s="7">
        <f ca="1">Tabla1[[#This Row],[Valor flete]]-Tabla1[[#This Row],[Total costos]]</f>
        <v>2740</v>
      </c>
      <c r="N318" s="1">
        <f t="shared" ca="1" si="47"/>
        <v>2</v>
      </c>
      <c r="O318" s="1" t="s">
        <v>82</v>
      </c>
      <c r="P318" s="1" t="str">
        <f ca="1">VLOOKUP(MONTH(Tabla1[[#This Row],[Fecha]]),Tabla2[],2,0)</f>
        <v>Feb</v>
      </c>
      <c r="Q318" s="1">
        <f ca="1">YEAR(Tabla1[[#This Row],[Fecha]])</f>
        <v>2018</v>
      </c>
    </row>
    <row r="319" spans="1:17" x14ac:dyDescent="0.2">
      <c r="A319" s="9">
        <f t="shared" ca="1" si="40"/>
        <v>43387</v>
      </c>
      <c r="B319" s="1" t="str">
        <f t="shared" ca="1" si="41"/>
        <v>AQ-750</v>
      </c>
      <c r="C319" s="1" t="s">
        <v>86</v>
      </c>
      <c r="D319" s="7">
        <f t="shared" ca="1" si="42"/>
        <v>5</v>
      </c>
      <c r="E319" s="1" t="s">
        <v>57</v>
      </c>
      <c r="F319" s="1" t="s">
        <v>64</v>
      </c>
      <c r="G319" s="1" t="str">
        <f>CONCATENATE(Tabla1[[#This Row],[Origen]],"-",Tabla1[[#This Row],[Destino]])</f>
        <v>Nezahualcóyotl-Tlalnepantla de Baz</v>
      </c>
      <c r="H319" s="7">
        <f t="shared" ca="1" si="43"/>
        <v>3784</v>
      </c>
      <c r="I319" s="7">
        <f t="shared" ca="1" si="44"/>
        <v>193</v>
      </c>
      <c r="J319" s="7">
        <f t="shared" ca="1" si="45"/>
        <v>474</v>
      </c>
      <c r="K319" s="7">
        <f t="shared" ca="1" si="46"/>
        <v>81</v>
      </c>
      <c r="L319" s="7">
        <f ca="1">Tabla1[[#This Row],[Costo peaje]]+Tabla1[[#This Row],[Costo combustible]]+Tabla1[[#This Row],[Costos varios]]</f>
        <v>748</v>
      </c>
      <c r="M319" s="7">
        <f ca="1">Tabla1[[#This Row],[Valor flete]]-Tabla1[[#This Row],[Total costos]]</f>
        <v>3036</v>
      </c>
      <c r="N319" s="1">
        <f t="shared" ca="1" si="47"/>
        <v>5</v>
      </c>
      <c r="O319" s="1" t="s">
        <v>83</v>
      </c>
      <c r="P319" s="1" t="str">
        <f ca="1">VLOOKUP(MONTH(Tabla1[[#This Row],[Fecha]]),Tabla2[],2,0)</f>
        <v>Oct</v>
      </c>
      <c r="Q319" s="1">
        <f ca="1">YEAR(Tabla1[[#This Row],[Fecha]])</f>
        <v>2018</v>
      </c>
    </row>
    <row r="320" spans="1:17" x14ac:dyDescent="0.2">
      <c r="A320" s="9">
        <f t="shared" ca="1" si="40"/>
        <v>43102</v>
      </c>
      <c r="B320" s="1" t="str">
        <f t="shared" ca="1" si="41"/>
        <v>AQ-912</v>
      </c>
      <c r="C320" s="1" t="s">
        <v>87</v>
      </c>
      <c r="D320" s="7">
        <f t="shared" ca="1" si="42"/>
        <v>25</v>
      </c>
      <c r="E320" s="1" t="s">
        <v>58</v>
      </c>
      <c r="F320" s="1" t="s">
        <v>65</v>
      </c>
      <c r="G320" s="1" t="str">
        <f>CONCATENATE(Tabla1[[#This Row],[Origen]],"-",Tabla1[[#This Row],[Destino]])</f>
        <v>Chihuahua-Cancún</v>
      </c>
      <c r="H320" s="7">
        <f t="shared" ca="1" si="43"/>
        <v>3739</v>
      </c>
      <c r="I320" s="7">
        <f t="shared" ca="1" si="44"/>
        <v>86</v>
      </c>
      <c r="J320" s="7">
        <f t="shared" ca="1" si="45"/>
        <v>402</v>
      </c>
      <c r="K320" s="7">
        <f t="shared" ca="1" si="46"/>
        <v>133</v>
      </c>
      <c r="L320" s="7">
        <f ca="1">Tabla1[[#This Row],[Costo peaje]]+Tabla1[[#This Row],[Costo combustible]]+Tabla1[[#This Row],[Costos varios]]</f>
        <v>621</v>
      </c>
      <c r="M320" s="7">
        <f ca="1">Tabla1[[#This Row],[Valor flete]]-Tabla1[[#This Row],[Total costos]]</f>
        <v>3118</v>
      </c>
      <c r="N320" s="1">
        <f t="shared" ca="1" si="47"/>
        <v>9</v>
      </c>
      <c r="O320" s="1" t="s">
        <v>84</v>
      </c>
      <c r="P320" s="1" t="str">
        <f ca="1">VLOOKUP(MONTH(Tabla1[[#This Row],[Fecha]]),Tabla2[],2,0)</f>
        <v>Ene</v>
      </c>
      <c r="Q320" s="1">
        <f ca="1">YEAR(Tabla1[[#This Row],[Fecha]])</f>
        <v>2018</v>
      </c>
    </row>
    <row r="321" spans="1:17" x14ac:dyDescent="0.2">
      <c r="A321" s="9">
        <f t="shared" ca="1" si="40"/>
        <v>42826</v>
      </c>
      <c r="B321" s="1" t="str">
        <f t="shared" ca="1" si="41"/>
        <v>AQ-667</v>
      </c>
      <c r="C321" s="1" t="s">
        <v>88</v>
      </c>
      <c r="D321" s="7">
        <f t="shared" ca="1" si="42"/>
        <v>8</v>
      </c>
      <c r="E321" s="1" t="s">
        <v>59</v>
      </c>
      <c r="F321" s="1" t="s">
        <v>66</v>
      </c>
      <c r="G321" s="1" t="str">
        <f>CONCATENATE(Tabla1[[#This Row],[Origen]],"-",Tabla1[[#This Row],[Destino]])</f>
        <v>Naucalpan de Juárez-Santiago de Querétaro</v>
      </c>
      <c r="H321" s="7">
        <f t="shared" ca="1" si="43"/>
        <v>2257</v>
      </c>
      <c r="I321" s="7">
        <f t="shared" ca="1" si="44"/>
        <v>111</v>
      </c>
      <c r="J321" s="7">
        <f t="shared" ca="1" si="45"/>
        <v>355</v>
      </c>
      <c r="K321" s="7">
        <f t="shared" ca="1" si="46"/>
        <v>79</v>
      </c>
      <c r="L321" s="7">
        <f ca="1">Tabla1[[#This Row],[Costo peaje]]+Tabla1[[#This Row],[Costo combustible]]+Tabla1[[#This Row],[Costos varios]]</f>
        <v>545</v>
      </c>
      <c r="M321" s="7">
        <f ca="1">Tabla1[[#This Row],[Valor flete]]-Tabla1[[#This Row],[Total costos]]</f>
        <v>1712</v>
      </c>
      <c r="N321" s="1">
        <f t="shared" ca="1" si="47"/>
        <v>7</v>
      </c>
      <c r="O321" s="1" t="s">
        <v>85</v>
      </c>
      <c r="P321" s="1" t="str">
        <f ca="1">VLOOKUP(MONTH(Tabla1[[#This Row],[Fecha]]),Tabla2[],2,0)</f>
        <v>Abr</v>
      </c>
      <c r="Q321" s="1">
        <f ca="1">YEAR(Tabla1[[#This Row],[Fecha]])</f>
        <v>2017</v>
      </c>
    </row>
  </sheetData>
  <dataValidations count="4">
    <dataValidation type="list" allowBlank="1" showInputMessage="1" showErrorMessage="1" sqref="E2:E321" xr:uid="{44603CE3-2AF9-4ACD-B787-1B8FA3BA8ED2}">
      <formula1>Origen</formula1>
    </dataValidation>
    <dataValidation type="list" allowBlank="1" showInputMessage="1" showErrorMessage="1" sqref="F2:F321" xr:uid="{FBB90D47-8304-4939-9F49-1EF9C3CD2C09}">
      <formula1>Destinos</formula1>
    </dataValidation>
    <dataValidation type="list" allowBlank="1" showInputMessage="1" showErrorMessage="1" sqref="O2:O321" xr:uid="{6F562D49-3277-4066-A1E3-C850CC773070}">
      <formula1>Observaciones</formula1>
    </dataValidation>
    <dataValidation type="list" allowBlank="1" showInputMessage="1" showErrorMessage="1" sqref="C2:C321" xr:uid="{F9A189A5-BE1B-46DC-B76B-15DA7D3AECDC}">
      <formula1>Conductores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68CE-054B-43B2-8ADD-218477E6A6D2}">
  <dimension ref="B2:M21"/>
  <sheetViews>
    <sheetView showGridLines="0" tabSelected="1" workbookViewId="0">
      <selection activeCell="I11" sqref="I11"/>
    </sheetView>
  </sheetViews>
  <sheetFormatPr baseColWidth="10" defaultColWidth="11.42578125" defaultRowHeight="12" x14ac:dyDescent="0.2"/>
  <cols>
    <col min="1" max="1" width="2.42578125" style="1" customWidth="1"/>
    <col min="2" max="3" width="11.42578125" style="1"/>
    <col min="4" max="4" width="7.42578125" style="1" customWidth="1"/>
    <col min="5" max="5" width="20.85546875" style="1" customWidth="1"/>
    <col min="6" max="6" width="7.42578125" style="1" customWidth="1"/>
    <col min="7" max="7" width="11.42578125" style="1"/>
    <col min="8" max="8" width="7.42578125" style="1" customWidth="1"/>
    <col min="9" max="9" width="22.5703125" style="1" bestFit="1" customWidth="1"/>
    <col min="10" max="10" width="7.42578125" style="1" customWidth="1"/>
    <col min="11" max="11" width="19" style="1" customWidth="1"/>
    <col min="12" max="12" width="7.42578125" style="1" customWidth="1"/>
    <col min="13" max="13" width="21.5703125" style="1" customWidth="1"/>
    <col min="14" max="16384" width="11.42578125" style="1"/>
  </cols>
  <sheetData>
    <row r="2" spans="2:13" ht="18.75" x14ac:dyDescent="0.3">
      <c r="B2" s="8" t="s">
        <v>15</v>
      </c>
    </row>
    <row r="4" spans="2:13" s="2" customFormat="1" x14ac:dyDescent="0.2">
      <c r="B4" s="2" t="s">
        <v>16</v>
      </c>
      <c r="E4" s="2" t="s">
        <v>30</v>
      </c>
      <c r="G4" s="2" t="s">
        <v>34</v>
      </c>
      <c r="I4" s="2" t="s">
        <v>43</v>
      </c>
      <c r="K4" s="2" t="s">
        <v>45</v>
      </c>
      <c r="M4" s="2" t="s">
        <v>46</v>
      </c>
    </row>
    <row r="6" spans="2:13" s="5" customFormat="1" x14ac:dyDescent="0.2">
      <c r="B6" s="3" t="s">
        <v>17</v>
      </c>
      <c r="C6" s="3" t="s">
        <v>14</v>
      </c>
      <c r="E6" s="5" t="s">
        <v>31</v>
      </c>
      <c r="G6" s="5" t="s">
        <v>35</v>
      </c>
      <c r="I6" s="5" t="s">
        <v>44</v>
      </c>
      <c r="K6" s="5" t="s">
        <v>3</v>
      </c>
      <c r="M6" s="5" t="s">
        <v>4</v>
      </c>
    </row>
    <row r="7" spans="2:13" x14ac:dyDescent="0.2">
      <c r="B7" s="1">
        <v>1</v>
      </c>
      <c r="C7" s="1" t="s">
        <v>18</v>
      </c>
      <c r="E7" s="1" t="s">
        <v>32</v>
      </c>
      <c r="G7" s="1" t="s">
        <v>36</v>
      </c>
      <c r="I7" s="1" t="s">
        <v>78</v>
      </c>
      <c r="K7" s="1" t="s">
        <v>48</v>
      </c>
      <c r="M7" s="1" t="s">
        <v>62</v>
      </c>
    </row>
    <row r="8" spans="2:13" x14ac:dyDescent="0.2">
      <c r="B8" s="1">
        <v>2</v>
      </c>
      <c r="C8" s="1" t="s">
        <v>19</v>
      </c>
      <c r="E8" s="1" t="s">
        <v>33</v>
      </c>
      <c r="G8" s="1" t="s">
        <v>37</v>
      </c>
      <c r="I8" s="1" t="s">
        <v>79</v>
      </c>
      <c r="K8" s="1" t="s">
        <v>49</v>
      </c>
      <c r="M8" s="1" t="s">
        <v>63</v>
      </c>
    </row>
    <row r="9" spans="2:13" x14ac:dyDescent="0.2">
      <c r="B9" s="1">
        <v>3</v>
      </c>
      <c r="C9" s="1" t="s">
        <v>20</v>
      </c>
      <c r="E9" s="1" t="s">
        <v>86</v>
      </c>
      <c r="G9" s="1" t="s">
        <v>38</v>
      </c>
      <c r="I9" s="1" t="s">
        <v>80</v>
      </c>
      <c r="K9" s="1" t="s">
        <v>50</v>
      </c>
      <c r="M9" s="1" t="s">
        <v>64</v>
      </c>
    </row>
    <row r="10" spans="2:13" x14ac:dyDescent="0.2">
      <c r="B10" s="1">
        <v>4</v>
      </c>
      <c r="C10" s="1" t="s">
        <v>21</v>
      </c>
      <c r="E10" s="1" t="s">
        <v>87</v>
      </c>
      <c r="G10" s="1" t="s">
        <v>39</v>
      </c>
      <c r="I10" s="1" t="s">
        <v>81</v>
      </c>
      <c r="K10" s="1" t="s">
        <v>51</v>
      </c>
      <c r="M10" s="1" t="s">
        <v>65</v>
      </c>
    </row>
    <row r="11" spans="2:13" x14ac:dyDescent="0.2">
      <c r="B11" s="1">
        <v>5</v>
      </c>
      <c r="C11" s="1" t="s">
        <v>22</v>
      </c>
      <c r="E11" s="1" t="s">
        <v>88</v>
      </c>
      <c r="G11" s="1" t="s">
        <v>40</v>
      </c>
      <c r="I11" s="1" t="s">
        <v>82</v>
      </c>
      <c r="K11" s="1" t="s">
        <v>52</v>
      </c>
      <c r="M11" s="1" t="s">
        <v>66</v>
      </c>
    </row>
    <row r="12" spans="2:13" x14ac:dyDescent="0.2">
      <c r="B12" s="1">
        <v>6</v>
      </c>
      <c r="C12" s="1" t="s">
        <v>23</v>
      </c>
      <c r="E12" s="1" t="s">
        <v>89</v>
      </c>
      <c r="G12" s="1" t="s">
        <v>41</v>
      </c>
      <c r="I12" s="1" t="s">
        <v>83</v>
      </c>
      <c r="K12" s="1" t="s">
        <v>53</v>
      </c>
      <c r="M12" s="1" t="s">
        <v>67</v>
      </c>
    </row>
    <row r="13" spans="2:13" x14ac:dyDescent="0.2">
      <c r="B13" s="1">
        <v>7</v>
      </c>
      <c r="C13" s="1" t="s">
        <v>24</v>
      </c>
      <c r="E13" s="1" t="s">
        <v>90</v>
      </c>
      <c r="G13" s="1" t="s">
        <v>42</v>
      </c>
      <c r="I13" s="1" t="s">
        <v>84</v>
      </c>
      <c r="K13" s="1" t="s">
        <v>54</v>
      </c>
      <c r="M13" s="1" t="s">
        <v>68</v>
      </c>
    </row>
    <row r="14" spans="2:13" x14ac:dyDescent="0.2">
      <c r="B14" s="1">
        <v>8</v>
      </c>
      <c r="C14" s="1" t="s">
        <v>25</v>
      </c>
      <c r="I14" s="1" t="s">
        <v>85</v>
      </c>
      <c r="K14" s="1" t="s">
        <v>55</v>
      </c>
      <c r="M14" s="1" t="s">
        <v>69</v>
      </c>
    </row>
    <row r="15" spans="2:13" x14ac:dyDescent="0.2">
      <c r="B15" s="1">
        <v>9</v>
      </c>
      <c r="C15" s="1" t="s">
        <v>26</v>
      </c>
      <c r="K15" s="1" t="s">
        <v>56</v>
      </c>
      <c r="M15" s="1" t="s">
        <v>70</v>
      </c>
    </row>
    <row r="16" spans="2:13" x14ac:dyDescent="0.2">
      <c r="B16" s="1">
        <v>10</v>
      </c>
      <c r="C16" s="1" t="s">
        <v>27</v>
      </c>
      <c r="K16" s="1" t="s">
        <v>57</v>
      </c>
      <c r="M16" s="1" t="s">
        <v>71</v>
      </c>
    </row>
    <row r="17" spans="2:13" x14ac:dyDescent="0.2">
      <c r="B17" s="1">
        <v>11</v>
      </c>
      <c r="C17" s="1" t="s">
        <v>28</v>
      </c>
      <c r="K17" s="1" t="s">
        <v>58</v>
      </c>
      <c r="M17" s="1" t="s">
        <v>72</v>
      </c>
    </row>
    <row r="18" spans="2:13" x14ac:dyDescent="0.2">
      <c r="B18" s="1">
        <v>12</v>
      </c>
      <c r="C18" s="1" t="s">
        <v>29</v>
      </c>
      <c r="K18" s="1" t="s">
        <v>59</v>
      </c>
      <c r="M18" s="1" t="s">
        <v>73</v>
      </c>
    </row>
    <row r="19" spans="2:13" x14ac:dyDescent="0.2">
      <c r="K19" s="1" t="s">
        <v>60</v>
      </c>
      <c r="M19" s="1" t="s">
        <v>74</v>
      </c>
    </row>
    <row r="20" spans="2:13" x14ac:dyDescent="0.2">
      <c r="K20" s="1" t="s">
        <v>61</v>
      </c>
      <c r="M20" s="1" t="s">
        <v>75</v>
      </c>
    </row>
    <row r="21" spans="2:13" x14ac:dyDescent="0.2">
      <c r="M21" s="1" t="s">
        <v>76</v>
      </c>
    </row>
  </sheetData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Dashboard</vt:lpstr>
      <vt:lpstr>Pivots</vt:lpstr>
      <vt:lpstr>Detalle</vt:lpstr>
      <vt:lpstr>Tablas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2019-03-06T22:18:10Z</dcterms:created>
  <dcterms:modified xsi:type="dcterms:W3CDTF">2025-09-19T02:18:44Z</dcterms:modified>
</cp:coreProperties>
</file>